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otog\Desktop\Presupuestos Anuales y Liquidaciones\Red de Transparencia\"/>
    </mc:Choice>
  </mc:AlternateContent>
  <bookViews>
    <workbookView xWindow="0" yWindow="0" windowWidth="20490" windowHeight="7455"/>
  </bookViews>
  <sheets>
    <sheet name="Liquidación Presupuestaria 201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2" i="1" l="1"/>
  <c r="D252" i="1"/>
  <c r="D47" i="1"/>
  <c r="E32" i="1"/>
  <c r="D32" i="1"/>
  <c r="D250" i="1"/>
  <c r="E248" i="1"/>
  <c r="F248" i="1" s="1"/>
  <c r="F247" i="1"/>
  <c r="F246" i="1"/>
  <c r="F243" i="1"/>
  <c r="E243" i="1"/>
  <c r="F242" i="1"/>
  <c r="F239" i="1"/>
  <c r="F238" i="1"/>
  <c r="E235" i="1"/>
  <c r="F235" i="1" s="1"/>
  <c r="F234" i="1"/>
  <c r="E230" i="1"/>
  <c r="E231" i="1" s="1"/>
  <c r="F229" i="1"/>
  <c r="E226" i="1"/>
  <c r="F226" i="1" s="1"/>
  <c r="F225" i="1"/>
  <c r="F222" i="1"/>
  <c r="E222" i="1"/>
  <c r="F221" i="1"/>
  <c r="E217" i="1"/>
  <c r="E218" i="1" s="1"/>
  <c r="E214" i="1"/>
  <c r="F214" i="1" s="1"/>
  <c r="F213" i="1"/>
  <c r="E210" i="1"/>
  <c r="F210" i="1" s="1"/>
  <c r="F209" i="1"/>
  <c r="E206" i="1"/>
  <c r="F206" i="1" s="1"/>
  <c r="F205" i="1"/>
  <c r="E202" i="1"/>
  <c r="F202" i="1" s="1"/>
  <c r="F201" i="1"/>
  <c r="E196" i="1"/>
  <c r="F196" i="1" s="1"/>
  <c r="F195" i="1"/>
  <c r="E192" i="1"/>
  <c r="F192" i="1" s="1"/>
  <c r="F191" i="1"/>
  <c r="F187" i="1"/>
  <c r="E186" i="1"/>
  <c r="F186" i="1" s="1"/>
  <c r="E183" i="1"/>
  <c r="F183" i="1" s="1"/>
  <c r="F182" i="1"/>
  <c r="F181" i="1"/>
  <c r="E178" i="1"/>
  <c r="F178" i="1" s="1"/>
  <c r="F177" i="1"/>
  <c r="E174" i="1"/>
  <c r="F174" i="1" s="1"/>
  <c r="F173" i="1"/>
  <c r="E170" i="1"/>
  <c r="F170" i="1" s="1"/>
  <c r="E169" i="1"/>
  <c r="F169" i="1" s="1"/>
  <c r="E168" i="1"/>
  <c r="F168" i="1" s="1"/>
  <c r="E165" i="1"/>
  <c r="F165" i="1" s="1"/>
  <c r="F164" i="1"/>
  <c r="E161" i="1"/>
  <c r="F161" i="1" s="1"/>
  <c r="F160" i="1"/>
  <c r="E157" i="1"/>
  <c r="D157" i="1"/>
  <c r="F157" i="1" s="1"/>
  <c r="F156" i="1"/>
  <c r="D153" i="1"/>
  <c r="F153" i="1" s="1"/>
  <c r="F152" i="1"/>
  <c r="D149" i="1"/>
  <c r="F148" i="1"/>
  <c r="E148" i="1"/>
  <c r="F147" i="1"/>
  <c r="E146" i="1"/>
  <c r="F146" i="1" s="1"/>
  <c r="F144" i="1"/>
  <c r="E144" i="1"/>
  <c r="D144" i="1"/>
  <c r="F143" i="1"/>
  <c r="E139" i="1"/>
  <c r="F139" i="1" s="1"/>
  <c r="D139" i="1"/>
  <c r="F138" i="1"/>
  <c r="F137" i="1"/>
  <c r="F136" i="1"/>
  <c r="E133" i="1"/>
  <c r="F132" i="1"/>
  <c r="D132" i="1"/>
  <c r="F131" i="1"/>
  <c r="D130" i="1"/>
  <c r="F130" i="1" s="1"/>
  <c r="F129" i="1"/>
  <c r="F128" i="1"/>
  <c r="F127" i="1"/>
  <c r="F126" i="1"/>
  <c r="F125" i="1"/>
  <c r="F124" i="1"/>
  <c r="F123" i="1"/>
  <c r="F122" i="1"/>
  <c r="F121" i="1"/>
  <c r="D120" i="1"/>
  <c r="F120" i="1" s="1"/>
  <c r="F119" i="1"/>
  <c r="F118" i="1"/>
  <c r="F117" i="1"/>
  <c r="F116" i="1"/>
  <c r="F115" i="1"/>
  <c r="F114" i="1"/>
  <c r="E111" i="1"/>
  <c r="F111" i="1" s="1"/>
  <c r="D111" i="1"/>
  <c r="F110" i="1"/>
  <c r="F109" i="1"/>
  <c r="D106" i="1"/>
  <c r="F105" i="1"/>
  <c r="F104" i="1"/>
  <c r="F103" i="1"/>
  <c r="F102" i="1"/>
  <c r="E101" i="1"/>
  <c r="F101" i="1" s="1"/>
  <c r="D98" i="1"/>
  <c r="E97" i="1"/>
  <c r="F97" i="1" s="1"/>
  <c r="E96" i="1"/>
  <c r="F96" i="1" s="1"/>
  <c r="F95" i="1"/>
  <c r="F94" i="1"/>
  <c r="E93" i="1"/>
  <c r="D88" i="1"/>
  <c r="F87" i="1"/>
  <c r="F86" i="1"/>
  <c r="E85" i="1"/>
  <c r="F85" i="1" s="1"/>
  <c r="F84" i="1"/>
  <c r="E83" i="1"/>
  <c r="F83" i="1" s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E67" i="1"/>
  <c r="F67" i="1" s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E52" i="1"/>
  <c r="F52" i="1" s="1"/>
  <c r="F51" i="1"/>
  <c r="E50" i="1"/>
  <c r="E88" i="1" s="1"/>
  <c r="F88" i="1" s="1"/>
  <c r="F46" i="1"/>
  <c r="F45" i="1"/>
  <c r="F44" i="1"/>
  <c r="F43" i="1"/>
  <c r="F42" i="1"/>
  <c r="F41" i="1"/>
  <c r="E41" i="1"/>
  <c r="F39" i="1"/>
  <c r="E38" i="1"/>
  <c r="F38" i="1" s="1"/>
  <c r="F37" i="1"/>
  <c r="E31" i="1"/>
  <c r="D31" i="1"/>
  <c r="F30" i="1"/>
  <c r="F29" i="1"/>
  <c r="D27" i="1"/>
  <c r="E26" i="1"/>
  <c r="F26" i="1" s="1"/>
  <c r="F25" i="1"/>
  <c r="F24" i="1"/>
  <c r="E24" i="1"/>
  <c r="F23" i="1"/>
  <c r="F22" i="1"/>
  <c r="F21" i="1"/>
  <c r="E21" i="1"/>
  <c r="E27" i="1" s="1"/>
  <c r="F20" i="1"/>
  <c r="F19" i="1"/>
  <c r="F18" i="1"/>
  <c r="F17" i="1"/>
  <c r="F16" i="1"/>
  <c r="F15" i="1"/>
  <c r="F14" i="1"/>
  <c r="F13" i="1"/>
  <c r="F12" i="1"/>
  <c r="F11" i="1"/>
  <c r="F10" i="1"/>
  <c r="F9" i="1"/>
  <c r="F50" i="1" l="1"/>
  <c r="E98" i="1"/>
  <c r="F98" i="1" s="1"/>
  <c r="F217" i="1"/>
  <c r="D257" i="1"/>
  <c r="F31" i="1"/>
  <c r="E47" i="1"/>
  <c r="F47" i="1" s="1"/>
  <c r="F27" i="1"/>
  <c r="F231" i="1"/>
  <c r="F218" i="1"/>
  <c r="E106" i="1"/>
  <c r="F106" i="1" s="1"/>
  <c r="D133" i="1"/>
  <c r="E188" i="1"/>
  <c r="E250" i="1"/>
  <c r="F93" i="1"/>
  <c r="E149" i="1"/>
  <c r="F149" i="1" s="1"/>
  <c r="F230" i="1"/>
  <c r="F188" i="1" l="1"/>
  <c r="F133" i="1"/>
  <c r="F250" i="1"/>
  <c r="D258" i="1"/>
  <c r="F32" i="1"/>
  <c r="E257" i="1"/>
  <c r="F257" i="1" l="1"/>
  <c r="E258" i="1"/>
  <c r="F258" i="1" s="1"/>
  <c r="F252" i="1"/>
  <c r="E259" i="1" l="1"/>
</calcChain>
</file>

<file path=xl/sharedStrings.xml><?xml version="1.0" encoding="utf-8"?>
<sst xmlns="http://schemas.openxmlformats.org/spreadsheetml/2006/main" count="242" uniqueCount="170">
  <si>
    <t>COLEGIO DE PROFESIONALES EN PSICOLOGÍA DE COSTA RICA</t>
  </si>
  <si>
    <t>LIQUIDACIÓN PRESUPUESTARIA AL 31 DE DICIEMBRE 2018</t>
  </si>
  <si>
    <t>(Expresado en Colones)</t>
  </si>
  <si>
    <t xml:space="preserve">Base de Efectivo </t>
  </si>
  <si>
    <t xml:space="preserve">Cuenta Presupuestaria </t>
  </si>
  <si>
    <t>Monto Aprobado 2018</t>
  </si>
  <si>
    <t>Ejecución al 31 dic -2018</t>
  </si>
  <si>
    <t xml:space="preserve">% de Ejecución </t>
  </si>
  <si>
    <t>Ingresos  (colones)</t>
  </si>
  <si>
    <t>INGRESOS ORDINARIOS</t>
  </si>
  <si>
    <t>CUOTAS COLEGIATURA</t>
  </si>
  <si>
    <t>INCORPORACIONES</t>
  </si>
  <si>
    <t>REGISTRO DE POST GRADOS</t>
  </si>
  <si>
    <t>CONSTANCIAS Y CERTIFICACIONES</t>
  </si>
  <si>
    <t xml:space="preserve">VENTA DE IDENTIFICACIONES </t>
  </si>
  <si>
    <t>CERTIFICADOS DE EVALUACIÓN DE IDONEIDAD MENTAL</t>
  </si>
  <si>
    <t xml:space="preserve">FORMULARIOS DE GUARDERIAS </t>
  </si>
  <si>
    <t xml:space="preserve">TALLERES DE CAPACITACIÓN </t>
  </si>
  <si>
    <t>CIREC (Capacitaciones y Mediación)</t>
  </si>
  <si>
    <t>SELLO DE AGUA</t>
  </si>
  <si>
    <t>FOTOCOPIAS/CORREOS</t>
  </si>
  <si>
    <t>ACTIVIDADES SOCIALES</t>
  </si>
  <si>
    <t>REINCORPORACIONES</t>
  </si>
  <si>
    <t>SEMINARIO PRECONGRESO ULAPSI</t>
  </si>
  <si>
    <t>CONGRESO ULAPSI 2018</t>
  </si>
  <si>
    <t>TRASLADO INVERSIÓN CAPITAL PARA PROGRAMA DE BENEFICIOS</t>
  </si>
  <si>
    <t xml:space="preserve">INGRESO EXTRAORDINARIO LIBERACIÓN DE EMBARGO </t>
  </si>
  <si>
    <t xml:space="preserve">INGRESO EXTRAORDINARIO SUBEJECUTORIA PERIODO ANTERIOR </t>
  </si>
  <si>
    <t>TOTAL INGRESOS ORDINARIOS</t>
  </si>
  <si>
    <t xml:space="preserve">OTROS INGRESOS </t>
  </si>
  <si>
    <t>INTERESES SOBRE INVERSIONES COLEGIO</t>
  </si>
  <si>
    <t>INTERESES SOBRE CUENTAS CORRIENTES</t>
  </si>
  <si>
    <t>TOTAL OTROS INGRESOS</t>
  </si>
  <si>
    <t xml:space="preserve">TOTAL INGRESOS </t>
  </si>
  <si>
    <t>Egresos (colones)</t>
  </si>
  <si>
    <t>Ejecución al 31 de dic -2018</t>
  </si>
  <si>
    <t>COSTO DE INGRESOS ADMINISTRATIVOS</t>
  </si>
  <si>
    <t xml:space="preserve"> CAPACITACIÓN Y DESARROLLO</t>
  </si>
  <si>
    <t xml:space="preserve">1. Talleres de Capacitación y Subsidio </t>
  </si>
  <si>
    <t xml:space="preserve">2. Talleres Subsidio Capacitación </t>
  </si>
  <si>
    <t>3. Actividades Gremiales</t>
  </si>
  <si>
    <t>4. Seminario Precongreso ULAPSI</t>
  </si>
  <si>
    <t>5. Capacitación CIREC</t>
  </si>
  <si>
    <t>6. Congreso ULAPSI 2018</t>
  </si>
  <si>
    <t>TOTAL COSTOS POR INGRESOS ADMINISTRATIVOS</t>
  </si>
  <si>
    <t>PROGRAMA DE ADMINISTRACIÓN</t>
  </si>
  <si>
    <t xml:space="preserve">PLANILLA </t>
  </si>
  <si>
    <t xml:space="preserve">GARANTIAS SOCIALES </t>
  </si>
  <si>
    <t xml:space="preserve">PRESTACIONES LEGALES                 </t>
  </si>
  <si>
    <t>DÉCIMO TERCER MES</t>
  </si>
  <si>
    <t>AGUA</t>
  </si>
  <si>
    <t>ELECTRICIDAD</t>
  </si>
  <si>
    <t>TELÉFONO</t>
  </si>
  <si>
    <t>ICE (INTERNET Y AFINES)</t>
  </si>
  <si>
    <t>SERVICIO CORREOS Y AFINES</t>
  </si>
  <si>
    <t>PÓLIZA RIESGOS DEL TRABAJO</t>
  </si>
  <si>
    <t xml:space="preserve">PÓLIZA DE INCENDIO </t>
  </si>
  <si>
    <t xml:space="preserve">PÓLIZA DE EQUIPO ELECTRONICO </t>
  </si>
  <si>
    <t>PÓLIZA DE DINERO Y VALORES EN TRANSITO</t>
  </si>
  <si>
    <t>PÓLIZA DE RESPONSABILIDAD CIVIL</t>
  </si>
  <si>
    <t>PÓLIZA FIDELIDAD</t>
  </si>
  <si>
    <t>MATERIALES  ARTÍCULOS DE LIMPIEZA Y COCINA</t>
  </si>
  <si>
    <t>SERVICIOS DE MONITOREO Y SEGURIDAD</t>
  </si>
  <si>
    <t>OTROS SERVICIOS EVENTUALES</t>
  </si>
  <si>
    <t>MANTENIMIENTO DE MOBILIARIO Y EQUIPO</t>
  </si>
  <si>
    <t xml:space="preserve">PAPELERIA Y UTILES DE OFICINA </t>
  </si>
  <si>
    <t>IMPUESTOS BIENES INMUEBLES</t>
  </si>
  <si>
    <t>COMISIONES Y OTROS CARGOS FINANCIEROS</t>
  </si>
  <si>
    <t>CAPACITACIÓN AL PERSONAL</t>
  </si>
  <si>
    <t>UNIFORMES</t>
  </si>
  <si>
    <t>VIÁTICOS Y SERVICIOS DE TRANSPORTES</t>
  </si>
  <si>
    <t>GASTOS DE OPERACIÓN</t>
  </si>
  <si>
    <t>ACTIVIDAD ANUAL FUNCIONARIOS</t>
  </si>
  <si>
    <t xml:space="preserve">BOTIQUÍN </t>
  </si>
  <si>
    <t xml:space="preserve">TRAMITES LEGALES </t>
  </si>
  <si>
    <t xml:space="preserve">GUARDADOCUMENTOS </t>
  </si>
  <si>
    <t>SERVICIO DE LIMPIEZA</t>
  </si>
  <si>
    <t xml:space="preserve">SERVICIO DE MANTENIMIENTO ZONAS VERDES </t>
  </si>
  <si>
    <t xml:space="preserve">PROCESO RECLUTAMIENTO </t>
  </si>
  <si>
    <t xml:space="preserve">CUOTA CRÉDITO </t>
  </si>
  <si>
    <t>CONTRATOS PERMANENTES TI</t>
  </si>
  <si>
    <t xml:space="preserve">COMUNICACIÓN E IMAGÉN </t>
  </si>
  <si>
    <t>ACTUALIZACIÓN DE INFORMACIÓN COLEGIADOS</t>
  </si>
  <si>
    <t xml:space="preserve">CONVENIOS  INSTITUCIONALES </t>
  </si>
  <si>
    <t xml:space="preserve">TOTAL PROGRAMA ADMINISTRACIÓN </t>
  </si>
  <si>
    <t>FISCALÍA</t>
  </si>
  <si>
    <t>VIÁTICOS</t>
  </si>
  <si>
    <t xml:space="preserve">CAPACITACIÓN DE PERSONAL FISCALÍA </t>
  </si>
  <si>
    <t>PROYECTOS</t>
  </si>
  <si>
    <t>ASESORÍAS DE INVESTIGACIÓN</t>
  </si>
  <si>
    <t>TOTAL PROGRAMA</t>
  </si>
  <si>
    <t>CIREC</t>
  </si>
  <si>
    <t xml:space="preserve">CAPACITACIÓN DE PERSONAL </t>
  </si>
  <si>
    <t>DIVULGACIÓN</t>
  </si>
  <si>
    <t>MATERIALES</t>
  </si>
  <si>
    <t>SUB TOTAL PROGRAMA</t>
  </si>
  <si>
    <t>REVISTA COSTARRICENSE DE PSICOLOGÍA</t>
  </si>
  <si>
    <t>DIETAS REVISTA COSTARRICENSE DE PSICOLOGÍA</t>
  </si>
  <si>
    <t xml:space="preserve">GASTOS DE OPERACIÓN </t>
  </si>
  <si>
    <t>TOTAL DEL PROGRAMA</t>
  </si>
  <si>
    <t>PROGRAMA  JUNTA DIRECTIVA</t>
  </si>
  <si>
    <t>ASESORIA LEGAL</t>
  </si>
  <si>
    <t>DEFENSA PROFESIONAL</t>
  </si>
  <si>
    <t>AUDITORIA EXTERNA</t>
  </si>
  <si>
    <t xml:space="preserve">ASESORÍA DIRECCIÓN DE PROYECTO EDIFICIO </t>
  </si>
  <si>
    <t>ASESORÍA MAPEO DE PROCESOS REVISTA</t>
  </si>
  <si>
    <t>ASESORÍA DE PRENSA</t>
  </si>
  <si>
    <r>
      <t xml:space="preserve">FEDERACIONES Y ASOCIACIONES </t>
    </r>
    <r>
      <rPr>
        <b/>
        <i/>
        <sz val="9"/>
        <rFont val="Arial"/>
        <family val="2"/>
      </rPr>
      <t>Mod#2</t>
    </r>
  </si>
  <si>
    <r>
      <t xml:space="preserve">ALIMENTACION </t>
    </r>
    <r>
      <rPr>
        <b/>
        <sz val="9"/>
        <rFont val="Arial"/>
        <family val="2"/>
      </rPr>
      <t xml:space="preserve"> </t>
    </r>
  </si>
  <si>
    <r>
      <t xml:space="preserve">IMPRESOS Y PUBLICACIONES  </t>
    </r>
    <r>
      <rPr>
        <b/>
        <sz val="9"/>
        <rFont val="Arial"/>
        <family val="2"/>
      </rPr>
      <t xml:space="preserve"> </t>
    </r>
  </si>
  <si>
    <t>SUSCRIPCIONES</t>
  </si>
  <si>
    <t xml:space="preserve">GASTOS DE REPRESENTACIÓN </t>
  </si>
  <si>
    <t>DIETAS JUNTA DIRECTIVA</t>
  </si>
  <si>
    <t xml:space="preserve">DIETAS TRIBUNAL DE HONOR </t>
  </si>
  <si>
    <t>GASTOS DE OPERACIÓN TRIBUNAL DE HONOR</t>
  </si>
  <si>
    <t>PUBLICACIONES  TRIBUNAL DE HONOR</t>
  </si>
  <si>
    <t xml:space="preserve">ASESORÍA LEGAL TRIBUNAL DE HONOR   </t>
  </si>
  <si>
    <r>
      <t xml:space="preserve">PROYECTOS </t>
    </r>
    <r>
      <rPr>
        <b/>
        <i/>
        <sz val="9"/>
        <rFont val="Arial"/>
        <family val="2"/>
      </rPr>
      <t>Mod #1 Mod #2</t>
    </r>
  </si>
  <si>
    <t>PROYECCIÒN SOCIAL /RESPONSABILIDAD SOCIAL</t>
  </si>
  <si>
    <r>
      <t xml:space="preserve">REGIONALIZACIÒN </t>
    </r>
    <r>
      <rPr>
        <b/>
        <i/>
        <sz val="9"/>
        <rFont val="Arial"/>
        <family val="2"/>
      </rPr>
      <t>Mod #1</t>
    </r>
  </si>
  <si>
    <t xml:space="preserve">TOTAL PROGRAMA JUNTA DIRECTIVA </t>
  </si>
  <si>
    <t xml:space="preserve">PROGRAMA DE ASAMBLEAS </t>
  </si>
  <si>
    <t xml:space="preserve">DIVULGACIÓN o PUBLICACIONES </t>
  </si>
  <si>
    <t>ALIMENTACION ASAMBLEISTAS</t>
  </si>
  <si>
    <t>PAPELERIA Y MATERIALES PARA ASAMBLEA</t>
  </si>
  <si>
    <t xml:space="preserve">TOTAL PROGRAMA ASAMBLEAS </t>
  </si>
  <si>
    <t>PROGRAMA DE INSTALACIONES FISICAS DEL COLEGIO</t>
  </si>
  <si>
    <t>MANTENIMIENTO DE EDIFICIO</t>
  </si>
  <si>
    <t xml:space="preserve">TOTAL PROGRAMA INSTALACIONES FISICAS DEL COLEGIO </t>
  </si>
  <si>
    <t>PROGRAMA DE ACTIVOS</t>
  </si>
  <si>
    <t>EQUIPO TECNOLOGÍA DE INFORMACIÓN</t>
  </si>
  <si>
    <t>CONSULTORÍA DE INSPECCIÓN EDIFICIO</t>
  </si>
  <si>
    <t>MOBILIARIO DE AUDITORIO Y SALAS DE CAPACITACIÓN</t>
  </si>
  <si>
    <t xml:space="preserve">TOTAL PROGRAMA ACTIVOS FIJOS </t>
  </si>
  <si>
    <t xml:space="preserve">PROGRAMA INVERSIÓN  DE CAPITAL </t>
  </si>
  <si>
    <t>PROYECTO DE TECNOLOGÍA PAGINA WEB FASE II</t>
  </si>
  <si>
    <t xml:space="preserve">TOTAL PROGRAMA INVERSIÓN DE CAPITAL </t>
  </si>
  <si>
    <t>PROGRAMA DE BENEFICIOS</t>
  </si>
  <si>
    <t xml:space="preserve">TOTAL PROGRAMA DE BENEFICIOS </t>
  </si>
  <si>
    <t>COMISIÓN DE ADOPCIONES</t>
  </si>
  <si>
    <t>COMISIÓN DE CENTROS DE CUIDO</t>
  </si>
  <si>
    <t>COMISIÓN DE ASUNTOS CURRICULARES</t>
  </si>
  <si>
    <t>PROYECTO</t>
  </si>
  <si>
    <t>COMISIÓN DE CAPACITACIÓN</t>
  </si>
  <si>
    <t>GASTOS OPERACIÓN</t>
  </si>
  <si>
    <t>SUB TOTAL DEL PROGRAMA</t>
  </si>
  <si>
    <t xml:space="preserve">COMITÉ CONSULTIVO </t>
  </si>
  <si>
    <t>COMISIÓN DE VALORES</t>
  </si>
  <si>
    <t xml:space="preserve">COMISIÓN DE IDONEIDAD MENTAL </t>
  </si>
  <si>
    <t>COMISIÓN ACTIVIDADES SOCIALES JUBILADOS</t>
  </si>
  <si>
    <t xml:space="preserve">COMISIÓN ATENCIÓN PSICOSOCIAL </t>
  </si>
  <si>
    <t>COMISIÓN DE POLÍTICA PÚBLICA</t>
  </si>
  <si>
    <t>COMISIÓN PROGRAMA DE BENEFICIOS</t>
  </si>
  <si>
    <t xml:space="preserve">COMISIÓN DE ORIENTACIÓN Y PROYECCIÓN LABORAL </t>
  </si>
  <si>
    <t xml:space="preserve">COMISIÓN INVERSION </t>
  </si>
  <si>
    <t>COMISIÓN CONGRESO ULAPSI 2018</t>
  </si>
  <si>
    <t xml:space="preserve">COMISIÓN INCORPORACIÓN </t>
  </si>
  <si>
    <t>COMISIÓN DE REVISIÓN DEL CÓDIGO DE ÉTICA</t>
  </si>
  <si>
    <t xml:space="preserve">COMISIÓN PROMOCIÓN DE LA SALUD MENTAL </t>
  </si>
  <si>
    <t xml:space="preserve">Plan de Trabajo </t>
  </si>
  <si>
    <t>COMISIÓN PSICOLOGÍA DEL DEPORTE</t>
  </si>
  <si>
    <t>COMISIÓN DE PROTOCOLOS</t>
  </si>
  <si>
    <t xml:space="preserve">COMISIÓN DE DERECHOS HUMANOS </t>
  </si>
  <si>
    <t>COMISIÓN DE VÍNCULO HUMANOS ANIMAL</t>
  </si>
  <si>
    <t xml:space="preserve">TOTAL PROGRAMAS ESPECÍFICOS </t>
  </si>
  <si>
    <t xml:space="preserve">TOTAL EGRESOS </t>
  </si>
  <si>
    <t xml:space="preserve">RESUMEN PRESUPUESTARIO </t>
  </si>
  <si>
    <t xml:space="preserve">TOTAL INGRESOS SEGÚN PRESUPUESTO </t>
  </si>
  <si>
    <t xml:space="preserve">TOTAL EGRESOS  SEGÚN PRESUPUESTO </t>
  </si>
  <si>
    <t xml:space="preserve">EXCEDENTE OPERATIVO -  DISPONIBLE PARA INVERSIÓN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</si>
</sst>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4" tint="-0.499984740745262"/>
        <bgColor rgb="FFFFFFCC"/>
      </patternFill>
    </fill>
    <fill>
      <patternFill patternType="solid">
        <fgColor theme="0" tint="-0.34998626667073579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9">
    <xf numFmtId="0" fontId="0" fillId="0" borderId="0" xfId="0"/>
    <xf numFmtId="0" fontId="2" fillId="0" borderId="0" xfId="0" applyFont="1" applyFill="1"/>
    <xf numFmtId="0" fontId="2" fillId="0" borderId="0" xfId="0" applyFont="1"/>
    <xf numFmtId="0" fontId="5" fillId="3" borderId="0" xfId="0" applyFont="1" applyFill="1" applyBorder="1" applyAlignment="1">
      <alignment horizontal="center" vertical="center" wrapText="1"/>
    </xf>
    <xf numFmtId="3" fontId="5" fillId="3" borderId="0" xfId="0" applyNumberFormat="1" applyFont="1" applyFill="1" applyBorder="1" applyAlignment="1">
      <alignment horizontal="center" vertical="center" wrapText="1"/>
    </xf>
    <xf numFmtId="41" fontId="5" fillId="3" borderId="0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/>
    <xf numFmtId="3" fontId="7" fillId="2" borderId="0" xfId="0" applyNumberFormat="1" applyFont="1" applyFill="1" applyBorder="1"/>
    <xf numFmtId="3" fontId="2" fillId="2" borderId="0" xfId="1" applyNumberFormat="1" applyFont="1" applyFill="1" applyAlignment="1">
      <alignment horizontal="right"/>
    </xf>
    <xf numFmtId="0" fontId="2" fillId="0" borderId="1" xfId="0" applyFont="1" applyFill="1" applyBorder="1"/>
    <xf numFmtId="3" fontId="2" fillId="0" borderId="1" xfId="1" applyNumberFormat="1" applyFont="1" applyFill="1" applyBorder="1" applyAlignment="1" applyProtection="1">
      <alignment horizontal="right"/>
    </xf>
    <xf numFmtId="9" fontId="2" fillId="0" borderId="1" xfId="2" applyFont="1" applyFill="1" applyBorder="1"/>
    <xf numFmtId="0" fontId="2" fillId="0" borderId="1" xfId="0" applyFont="1" applyFill="1" applyBorder="1" applyAlignment="1"/>
    <xf numFmtId="0" fontId="2" fillId="5" borderId="1" xfId="0" applyFont="1" applyFill="1" applyBorder="1" applyAlignment="1"/>
    <xf numFmtId="3" fontId="2" fillId="5" borderId="1" xfId="1" applyNumberFormat="1" applyFont="1" applyFill="1" applyBorder="1" applyAlignment="1" applyProtection="1">
      <alignment horizontal="right" wrapText="1"/>
    </xf>
    <xf numFmtId="3" fontId="2" fillId="5" borderId="1" xfId="1" applyNumberFormat="1" applyFont="1" applyFill="1" applyBorder="1" applyAlignment="1" applyProtection="1">
      <alignment horizontal="right"/>
    </xf>
    <xf numFmtId="3" fontId="2" fillId="5" borderId="1" xfId="1" applyNumberFormat="1" applyFont="1" applyFill="1" applyBorder="1" applyAlignment="1">
      <alignment horizontal="right"/>
    </xf>
    <xf numFmtId="3" fontId="2" fillId="5" borderId="2" xfId="1" applyNumberFormat="1" applyFont="1" applyFill="1" applyBorder="1" applyAlignment="1" applyProtection="1">
      <alignment horizontal="right"/>
    </xf>
    <xf numFmtId="3" fontId="2" fillId="0" borderId="2" xfId="1" applyNumberFormat="1" applyFont="1" applyFill="1" applyBorder="1" applyAlignment="1" applyProtection="1">
      <alignment horizontal="right"/>
    </xf>
    <xf numFmtId="9" fontId="2" fillId="0" borderId="2" xfId="2" applyFont="1" applyFill="1" applyBorder="1"/>
    <xf numFmtId="49" fontId="7" fillId="5" borderId="3" xfId="0" applyNumberFormat="1" applyFont="1" applyFill="1" applyBorder="1"/>
    <xf numFmtId="3" fontId="7" fillId="5" borderId="4" xfId="1" applyNumberFormat="1" applyFont="1" applyFill="1" applyBorder="1" applyAlignment="1" applyProtection="1">
      <alignment horizontal="right"/>
    </xf>
    <xf numFmtId="3" fontId="7" fillId="0" borderId="4" xfId="1" applyNumberFormat="1" applyFont="1" applyFill="1" applyBorder="1" applyAlignment="1" applyProtection="1">
      <alignment horizontal="right"/>
    </xf>
    <xf numFmtId="9" fontId="7" fillId="0" borderId="4" xfId="2" applyFont="1" applyFill="1" applyBorder="1"/>
    <xf numFmtId="43" fontId="2" fillId="0" borderId="0" xfId="0" applyNumberFormat="1" applyFont="1" applyFill="1"/>
    <xf numFmtId="0" fontId="7" fillId="5" borderId="0" xfId="0" applyFont="1" applyFill="1" applyBorder="1"/>
    <xf numFmtId="3" fontId="2" fillId="0" borderId="0" xfId="1" applyNumberFormat="1" applyFont="1" applyFill="1" applyAlignment="1">
      <alignment horizontal="right"/>
    </xf>
    <xf numFmtId="0" fontId="2" fillId="5" borderId="3" xfId="0" applyFont="1" applyFill="1" applyBorder="1"/>
    <xf numFmtId="0" fontId="2" fillId="0" borderId="3" xfId="0" applyFont="1" applyFill="1" applyBorder="1"/>
    <xf numFmtId="0" fontId="7" fillId="0" borderId="3" xfId="0" applyFont="1" applyFill="1" applyBorder="1"/>
    <xf numFmtId="3" fontId="7" fillId="0" borderId="5" xfId="1" applyNumberFormat="1" applyFont="1" applyFill="1" applyBorder="1" applyAlignment="1" applyProtection="1">
      <alignment horizontal="right"/>
    </xf>
    <xf numFmtId="0" fontId="6" fillId="6" borderId="3" xfId="0" applyFont="1" applyFill="1" applyBorder="1"/>
    <xf numFmtId="3" fontId="7" fillId="6" borderId="4" xfId="1" applyNumberFormat="1" applyFont="1" applyFill="1" applyBorder="1" applyAlignment="1" applyProtection="1">
      <alignment horizontal="right"/>
    </xf>
    <xf numFmtId="9" fontId="7" fillId="6" borderId="4" xfId="2" applyFont="1" applyFill="1" applyBorder="1"/>
    <xf numFmtId="3" fontId="7" fillId="2" borderId="0" xfId="1" applyNumberFormat="1" applyFont="1" applyFill="1" applyBorder="1" applyAlignment="1" applyProtection="1">
      <alignment horizontal="right"/>
    </xf>
    <xf numFmtId="9" fontId="2" fillId="0" borderId="0" xfId="2" applyFont="1" applyFill="1"/>
    <xf numFmtId="0" fontId="7" fillId="7" borderId="0" xfId="0" applyFont="1" applyFill="1" applyBorder="1" applyAlignment="1">
      <alignment wrapText="1"/>
    </xf>
    <xf numFmtId="3" fontId="7" fillId="7" borderId="0" xfId="1" applyNumberFormat="1" applyFont="1" applyFill="1" applyBorder="1" applyAlignment="1" applyProtection="1">
      <alignment horizontal="right"/>
    </xf>
    <xf numFmtId="0" fontId="2" fillId="5" borderId="1" xfId="0" applyFont="1" applyFill="1" applyBorder="1"/>
    <xf numFmtId="3" fontId="2" fillId="0" borderId="1" xfId="1" applyNumberFormat="1" applyFont="1" applyFill="1" applyBorder="1" applyAlignment="1">
      <alignment horizontal="right"/>
    </xf>
    <xf numFmtId="3" fontId="2" fillId="5" borderId="2" xfId="1" applyNumberFormat="1" applyFont="1" applyFill="1" applyBorder="1" applyAlignment="1" applyProtection="1">
      <alignment horizontal="right" wrapText="1"/>
    </xf>
    <xf numFmtId="164" fontId="2" fillId="0" borderId="0" xfId="0" applyNumberFormat="1" applyFont="1" applyFill="1"/>
    <xf numFmtId="0" fontId="7" fillId="5" borderId="1" xfId="0" applyFont="1" applyFill="1" applyBorder="1"/>
    <xf numFmtId="3" fontId="7" fillId="5" borderId="0" xfId="1" applyNumberFormat="1" applyFont="1" applyFill="1" applyBorder="1" applyAlignment="1" applyProtection="1">
      <alignment horizontal="right"/>
    </xf>
    <xf numFmtId="0" fontId="7" fillId="7" borderId="0" xfId="0" applyFont="1" applyFill="1" applyBorder="1"/>
    <xf numFmtId="3" fontId="2" fillId="7" borderId="0" xfId="1" applyNumberFormat="1" applyFont="1" applyFill="1" applyBorder="1" applyAlignment="1" applyProtection="1">
      <alignment horizontal="right" wrapText="1"/>
    </xf>
    <xf numFmtId="0" fontId="2" fillId="5" borderId="1" xfId="0" applyFont="1" applyFill="1" applyBorder="1" applyAlignment="1">
      <alignment vertical="center"/>
    </xf>
    <xf numFmtId="3" fontId="2" fillId="0" borderId="1" xfId="1" applyNumberFormat="1" applyFont="1" applyFill="1" applyBorder="1" applyAlignment="1" applyProtection="1">
      <alignment horizontal="right" wrapText="1"/>
    </xf>
    <xf numFmtId="3" fontId="2" fillId="5" borderId="6" xfId="1" applyNumberFormat="1" applyFont="1" applyFill="1" applyBorder="1" applyAlignment="1" applyProtection="1">
      <alignment horizontal="right" wrapText="1"/>
    </xf>
    <xf numFmtId="0" fontId="7" fillId="7" borderId="1" xfId="0" applyFont="1" applyFill="1" applyBorder="1"/>
    <xf numFmtId="3" fontId="7" fillId="7" borderId="4" xfId="1" applyNumberFormat="1" applyFont="1" applyFill="1" applyBorder="1" applyAlignment="1" applyProtection="1">
      <alignment horizontal="right" wrapText="1"/>
    </xf>
    <xf numFmtId="0" fontId="7" fillId="7" borderId="0" xfId="0" applyFont="1" applyFill="1" applyBorder="1" applyAlignment="1">
      <alignment horizontal="left"/>
    </xf>
    <xf numFmtId="9" fontId="2" fillId="0" borderId="0" xfId="2" applyFont="1" applyFill="1" applyBorder="1"/>
    <xf numFmtId="0" fontId="7" fillId="5" borderId="1" xfId="0" applyFont="1" applyFill="1" applyBorder="1" applyAlignment="1">
      <alignment horizontal="left"/>
    </xf>
    <xf numFmtId="3" fontId="7" fillId="5" borderId="4" xfId="1" applyNumberFormat="1" applyFont="1" applyFill="1" applyBorder="1" applyAlignment="1" applyProtection="1">
      <alignment horizontal="right" wrapText="1"/>
    </xf>
    <xf numFmtId="0" fontId="7" fillId="5" borderId="0" xfId="0" applyFont="1" applyFill="1" applyBorder="1" applyAlignment="1">
      <alignment horizontal="left"/>
    </xf>
    <xf numFmtId="3" fontId="7" fillId="5" borderId="0" xfId="1" applyNumberFormat="1" applyFont="1" applyFill="1" applyBorder="1" applyAlignment="1" applyProtection="1">
      <alignment horizontal="right" wrapText="1"/>
    </xf>
    <xf numFmtId="3" fontId="2" fillId="5" borderId="0" xfId="1" applyNumberFormat="1" applyFont="1" applyFill="1" applyBorder="1" applyAlignment="1" applyProtection="1">
      <alignment horizontal="right" wrapText="1"/>
    </xf>
    <xf numFmtId="0" fontId="2" fillId="5" borderId="1" xfId="0" applyFont="1" applyFill="1" applyBorder="1" applyAlignment="1">
      <alignment horizontal="left"/>
    </xf>
    <xf numFmtId="0" fontId="2" fillId="8" borderId="0" xfId="0" applyFont="1" applyFill="1"/>
    <xf numFmtId="0" fontId="2" fillId="5" borderId="1" xfId="0" applyFont="1" applyFill="1" applyBorder="1" applyAlignment="1">
      <alignment wrapText="1"/>
    </xf>
    <xf numFmtId="0" fontId="9" fillId="0" borderId="1" xfId="0" applyFont="1" applyFill="1" applyBorder="1" applyAlignment="1">
      <alignment wrapText="1"/>
    </xf>
    <xf numFmtId="3" fontId="2" fillId="0" borderId="6" xfId="1" applyNumberFormat="1" applyFont="1" applyFill="1" applyBorder="1" applyAlignment="1" applyProtection="1">
      <alignment horizontal="right" wrapText="1"/>
    </xf>
    <xf numFmtId="0" fontId="9" fillId="0" borderId="1" xfId="0" applyFont="1" applyFill="1" applyBorder="1" applyAlignment="1">
      <alignment horizontal="left"/>
    </xf>
    <xf numFmtId="3" fontId="2" fillId="0" borderId="2" xfId="1" applyNumberFormat="1" applyFont="1" applyFill="1" applyBorder="1" applyAlignment="1" applyProtection="1">
      <alignment horizontal="right" wrapText="1"/>
    </xf>
    <xf numFmtId="0" fontId="7" fillId="0" borderId="1" xfId="0" applyFont="1" applyFill="1" applyBorder="1"/>
    <xf numFmtId="3" fontId="7" fillId="0" borderId="4" xfId="1" applyNumberFormat="1" applyFont="1" applyFill="1" applyBorder="1" applyAlignment="1" applyProtection="1">
      <alignment horizontal="right" wrapText="1"/>
    </xf>
    <xf numFmtId="0" fontId="7" fillId="0" borderId="0" xfId="0" applyFont="1" applyFill="1" applyBorder="1"/>
    <xf numFmtId="3" fontId="2" fillId="0" borderId="0" xfId="1" applyNumberFormat="1" applyFont="1" applyFill="1" applyBorder="1" applyAlignment="1" applyProtection="1">
      <alignment horizontal="right" wrapText="1"/>
    </xf>
    <xf numFmtId="3" fontId="7" fillId="7" borderId="4" xfId="0" applyNumberFormat="1" applyFont="1" applyFill="1" applyBorder="1" applyAlignment="1">
      <alignment horizontal="center" wrapText="1"/>
    </xf>
    <xf numFmtId="3" fontId="7" fillId="7" borderId="4" xfId="1" applyNumberFormat="1" applyFont="1" applyFill="1" applyBorder="1" applyAlignment="1">
      <alignment horizontal="right" wrapText="1"/>
    </xf>
    <xf numFmtId="3" fontId="7" fillId="7" borderId="0" xfId="0" applyNumberFormat="1" applyFont="1" applyFill="1" applyBorder="1" applyAlignment="1">
      <alignment horizontal="center"/>
    </xf>
    <xf numFmtId="3" fontId="7" fillId="5" borderId="0" xfId="0" applyNumberFormat="1" applyFont="1" applyFill="1" applyBorder="1" applyAlignment="1">
      <alignment horizontal="center"/>
    </xf>
    <xf numFmtId="3" fontId="2" fillId="5" borderId="2" xfId="1" applyNumberFormat="1" applyFont="1" applyFill="1" applyBorder="1" applyAlignment="1">
      <alignment horizontal="right"/>
    </xf>
    <xf numFmtId="3" fontId="7" fillId="7" borderId="0" xfId="1" applyNumberFormat="1" applyFont="1" applyFill="1" applyBorder="1" applyAlignment="1" applyProtection="1">
      <alignment horizontal="right" wrapText="1"/>
    </xf>
    <xf numFmtId="0" fontId="7" fillId="5" borderId="4" xfId="0" applyFont="1" applyFill="1" applyBorder="1"/>
    <xf numFmtId="0" fontId="7" fillId="5" borderId="7" xfId="0" applyFont="1" applyFill="1" applyBorder="1"/>
    <xf numFmtId="9" fontId="7" fillId="0" borderId="0" xfId="2" applyFont="1" applyFill="1" applyBorder="1"/>
    <xf numFmtId="3" fontId="7" fillId="0" borderId="0" xfId="1" applyNumberFormat="1" applyFont="1" applyFill="1" applyBorder="1" applyAlignment="1" applyProtection="1">
      <alignment horizontal="right" wrapText="1"/>
    </xf>
    <xf numFmtId="3" fontId="7" fillId="0" borderId="0" xfId="0" applyNumberFormat="1" applyFont="1" applyFill="1" applyBorder="1" applyAlignment="1">
      <alignment horizontal="center"/>
    </xf>
    <xf numFmtId="3" fontId="7" fillId="0" borderId="0" xfId="1" applyNumberFormat="1" applyFont="1" applyFill="1" applyAlignment="1">
      <alignment horizontal="right"/>
    </xf>
    <xf numFmtId="0" fontId="2" fillId="0" borderId="1" xfId="0" applyFont="1" applyFill="1" applyBorder="1" applyAlignment="1">
      <alignment horizontal="left"/>
    </xf>
    <xf numFmtId="3" fontId="2" fillId="0" borderId="0" xfId="0" applyNumberFormat="1" applyFont="1" applyFill="1" applyBorder="1"/>
    <xf numFmtId="3" fontId="7" fillId="0" borderId="8" xfId="1" applyNumberFormat="1" applyFont="1" applyFill="1" applyBorder="1" applyAlignment="1" applyProtection="1">
      <alignment horizontal="right" wrapText="1"/>
    </xf>
    <xf numFmtId="3" fontId="7" fillId="0" borderId="2" xfId="1" applyNumberFormat="1" applyFont="1" applyFill="1" applyBorder="1" applyAlignment="1" applyProtection="1">
      <alignment horizontal="right" wrapText="1"/>
    </xf>
    <xf numFmtId="9" fontId="7" fillId="0" borderId="2" xfId="2" applyFont="1" applyFill="1" applyBorder="1"/>
    <xf numFmtId="3" fontId="2" fillId="0" borderId="0" xfId="0" applyNumberFormat="1" applyFont="1"/>
    <xf numFmtId="3" fontId="2" fillId="0" borderId="0" xfId="1" applyNumberFormat="1" applyFont="1" applyAlignment="1">
      <alignment horizontal="right"/>
    </xf>
    <xf numFmtId="0" fontId="7" fillId="6" borderId="1" xfId="0" applyFont="1" applyFill="1" applyBorder="1"/>
    <xf numFmtId="3" fontId="7" fillId="6" borderId="1" xfId="1" applyNumberFormat="1" applyFont="1" applyFill="1" applyBorder="1" applyAlignment="1" applyProtection="1">
      <alignment horizontal="right" wrapText="1"/>
    </xf>
    <xf numFmtId="9" fontId="7" fillId="6" borderId="1" xfId="2" applyFont="1" applyFill="1" applyBorder="1"/>
    <xf numFmtId="3" fontId="7" fillId="0" borderId="0" xfId="1" applyNumberFormat="1" applyFont="1" applyAlignment="1">
      <alignment horizontal="right"/>
    </xf>
    <xf numFmtId="0" fontId="5" fillId="3" borderId="12" xfId="0" applyFont="1" applyFill="1" applyBorder="1" applyAlignment="1">
      <alignment horizontal="center" vertical="center" wrapText="1"/>
    </xf>
    <xf numFmtId="41" fontId="5" fillId="3" borderId="13" xfId="0" applyNumberFormat="1" applyFont="1" applyFill="1" applyBorder="1" applyAlignment="1">
      <alignment horizontal="center" vertical="center" wrapText="1"/>
    </xf>
    <xf numFmtId="0" fontId="7" fillId="6" borderId="14" xfId="0" applyFont="1" applyFill="1" applyBorder="1"/>
    <xf numFmtId="3" fontId="7" fillId="6" borderId="2" xfId="1" applyNumberFormat="1" applyFont="1" applyFill="1" applyBorder="1" applyAlignment="1" applyProtection="1">
      <alignment horizontal="right"/>
    </xf>
    <xf numFmtId="9" fontId="7" fillId="6" borderId="15" xfId="2" applyFont="1" applyFill="1" applyBorder="1"/>
    <xf numFmtId="0" fontId="7" fillId="6" borderId="16" xfId="0" applyFont="1" applyFill="1" applyBorder="1"/>
    <xf numFmtId="3" fontId="7" fillId="6" borderId="17" xfId="1" applyNumberFormat="1" applyFont="1" applyFill="1" applyBorder="1" applyAlignment="1" applyProtection="1">
      <alignment horizontal="right"/>
    </xf>
    <xf numFmtId="9" fontId="7" fillId="6" borderId="18" xfId="2" applyFont="1" applyFill="1" applyBorder="1"/>
    <xf numFmtId="0" fontId="7" fillId="6" borderId="19" xfId="0" applyFont="1" applyFill="1" applyBorder="1"/>
    <xf numFmtId="3" fontId="2" fillId="0" borderId="0" xfId="0" applyNumberFormat="1" applyFont="1" applyBorder="1"/>
    <xf numFmtId="3" fontId="7" fillId="6" borderId="20" xfId="1" applyNumberFormat="1" applyFont="1" applyFill="1" applyBorder="1" applyAlignment="1">
      <alignment horizontal="right"/>
    </xf>
    <xf numFmtId="0" fontId="6" fillId="4" borderId="0" xfId="0" applyFont="1" applyFill="1" applyBorder="1" applyAlignment="1">
      <alignment horizont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749300</xdr:colOff>
      <xdr:row>0</xdr:row>
      <xdr:rowOff>42333</xdr:rowOff>
    </xdr:from>
    <xdr:to>
      <xdr:col>2</xdr:col>
      <xdr:colOff>771373</xdr:colOff>
      <xdr:row>4</xdr:row>
      <xdr:rowOff>101985</xdr:rowOff>
    </xdr:to>
    <xdr:pic>
      <xdr:nvPicPr>
        <xdr:cNvPr id="2" name="Imagen 1" descr="Resultado de imagen para logo colegio de profesionales en psicologÃ­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9300" y="42333"/>
          <a:ext cx="784073" cy="783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U259"/>
  <sheetViews>
    <sheetView showGridLines="0" tabSelected="1" topLeftCell="B1" workbookViewId="0">
      <selection activeCell="I240" sqref="I240"/>
    </sheetView>
  </sheetViews>
  <sheetFormatPr baseColWidth="10" defaultRowHeight="12" x14ac:dyDescent="0.2"/>
  <cols>
    <col min="1" max="1" width="0" style="1" hidden="1" customWidth="1"/>
    <col min="2" max="2" width="11.42578125" style="1"/>
    <col min="3" max="3" width="54" style="2" customWidth="1"/>
    <col min="4" max="4" width="16.140625" style="86" customWidth="1"/>
    <col min="5" max="5" width="14" style="87" customWidth="1"/>
    <col min="6" max="6" width="10.140625" style="1" customWidth="1"/>
    <col min="7" max="7" width="11.42578125" style="1"/>
    <col min="8" max="8" width="14.42578125" style="1" bestFit="1" customWidth="1"/>
    <col min="9" max="9" width="11.42578125" style="1"/>
    <col min="10" max="10" width="12" style="1" bestFit="1" customWidth="1"/>
    <col min="11" max="99" width="11.42578125" style="1"/>
    <col min="100" max="243" width="11.42578125" style="2"/>
    <col min="244" max="244" width="0" style="2" hidden="1" customWidth="1"/>
    <col min="245" max="245" width="11.42578125" style="2"/>
    <col min="246" max="246" width="45.5703125" style="2" customWidth="1"/>
    <col min="247" max="247" width="15.85546875" style="2" customWidth="1"/>
    <col min="248" max="248" width="0" style="2" hidden="1" customWidth="1"/>
    <col min="249" max="249" width="14.42578125" style="2" bestFit="1" customWidth="1"/>
    <col min="250" max="250" width="15.85546875" style="2" bestFit="1" customWidth="1"/>
    <col min="251" max="251" width="13.42578125" style="2" bestFit="1" customWidth="1"/>
    <col min="252" max="499" width="11.42578125" style="2"/>
    <col min="500" max="500" width="0" style="2" hidden="1" customWidth="1"/>
    <col min="501" max="501" width="11.42578125" style="2"/>
    <col min="502" max="502" width="45.5703125" style="2" customWidth="1"/>
    <col min="503" max="503" width="15.85546875" style="2" customWidth="1"/>
    <col min="504" max="504" width="0" style="2" hidden="1" customWidth="1"/>
    <col min="505" max="505" width="14.42578125" style="2" bestFit="1" customWidth="1"/>
    <col min="506" max="506" width="15.85546875" style="2" bestFit="1" customWidth="1"/>
    <col min="507" max="507" width="13.42578125" style="2" bestFit="1" customWidth="1"/>
    <col min="508" max="755" width="11.42578125" style="2"/>
    <col min="756" max="756" width="0" style="2" hidden="1" customWidth="1"/>
    <col min="757" max="757" width="11.42578125" style="2"/>
    <col min="758" max="758" width="45.5703125" style="2" customWidth="1"/>
    <col min="759" max="759" width="15.85546875" style="2" customWidth="1"/>
    <col min="760" max="760" width="0" style="2" hidden="1" customWidth="1"/>
    <col min="761" max="761" width="14.42578125" style="2" bestFit="1" customWidth="1"/>
    <col min="762" max="762" width="15.85546875" style="2" bestFit="1" customWidth="1"/>
    <col min="763" max="763" width="13.42578125" style="2" bestFit="1" customWidth="1"/>
    <col min="764" max="1011" width="11.42578125" style="2"/>
    <col min="1012" max="1012" width="0" style="2" hidden="1" customWidth="1"/>
    <col min="1013" max="1013" width="11.42578125" style="2"/>
    <col min="1014" max="1014" width="45.5703125" style="2" customWidth="1"/>
    <col min="1015" max="1015" width="15.85546875" style="2" customWidth="1"/>
    <col min="1016" max="1016" width="0" style="2" hidden="1" customWidth="1"/>
    <col min="1017" max="1017" width="14.42578125" style="2" bestFit="1" customWidth="1"/>
    <col min="1018" max="1018" width="15.85546875" style="2" bestFit="1" customWidth="1"/>
    <col min="1019" max="1019" width="13.42578125" style="2" bestFit="1" customWidth="1"/>
    <col min="1020" max="1267" width="11.42578125" style="2"/>
    <col min="1268" max="1268" width="0" style="2" hidden="1" customWidth="1"/>
    <col min="1269" max="1269" width="11.42578125" style="2"/>
    <col min="1270" max="1270" width="45.5703125" style="2" customWidth="1"/>
    <col min="1271" max="1271" width="15.85546875" style="2" customWidth="1"/>
    <col min="1272" max="1272" width="0" style="2" hidden="1" customWidth="1"/>
    <col min="1273" max="1273" width="14.42578125" style="2" bestFit="1" customWidth="1"/>
    <col min="1274" max="1274" width="15.85546875" style="2" bestFit="1" customWidth="1"/>
    <col min="1275" max="1275" width="13.42578125" style="2" bestFit="1" customWidth="1"/>
    <col min="1276" max="1523" width="11.42578125" style="2"/>
    <col min="1524" max="1524" width="0" style="2" hidden="1" customWidth="1"/>
    <col min="1525" max="1525" width="11.42578125" style="2"/>
    <col min="1526" max="1526" width="45.5703125" style="2" customWidth="1"/>
    <col min="1527" max="1527" width="15.85546875" style="2" customWidth="1"/>
    <col min="1528" max="1528" width="0" style="2" hidden="1" customWidth="1"/>
    <col min="1529" max="1529" width="14.42578125" style="2" bestFit="1" customWidth="1"/>
    <col min="1530" max="1530" width="15.85546875" style="2" bestFit="1" customWidth="1"/>
    <col min="1531" max="1531" width="13.42578125" style="2" bestFit="1" customWidth="1"/>
    <col min="1532" max="1779" width="11.42578125" style="2"/>
    <col min="1780" max="1780" width="0" style="2" hidden="1" customWidth="1"/>
    <col min="1781" max="1781" width="11.42578125" style="2"/>
    <col min="1782" max="1782" width="45.5703125" style="2" customWidth="1"/>
    <col min="1783" max="1783" width="15.85546875" style="2" customWidth="1"/>
    <col min="1784" max="1784" width="0" style="2" hidden="1" customWidth="1"/>
    <col min="1785" max="1785" width="14.42578125" style="2" bestFit="1" customWidth="1"/>
    <col min="1786" max="1786" width="15.85546875" style="2" bestFit="1" customWidth="1"/>
    <col min="1787" max="1787" width="13.42578125" style="2" bestFit="1" customWidth="1"/>
    <col min="1788" max="2035" width="11.42578125" style="2"/>
    <col min="2036" max="2036" width="0" style="2" hidden="1" customWidth="1"/>
    <col min="2037" max="2037" width="11.42578125" style="2"/>
    <col min="2038" max="2038" width="45.5703125" style="2" customWidth="1"/>
    <col min="2039" max="2039" width="15.85546875" style="2" customWidth="1"/>
    <col min="2040" max="2040" width="0" style="2" hidden="1" customWidth="1"/>
    <col min="2041" max="2041" width="14.42578125" style="2" bestFit="1" customWidth="1"/>
    <col min="2042" max="2042" width="15.85546875" style="2" bestFit="1" customWidth="1"/>
    <col min="2043" max="2043" width="13.42578125" style="2" bestFit="1" customWidth="1"/>
    <col min="2044" max="2291" width="11.42578125" style="2"/>
    <col min="2292" max="2292" width="0" style="2" hidden="1" customWidth="1"/>
    <col min="2293" max="2293" width="11.42578125" style="2"/>
    <col min="2294" max="2294" width="45.5703125" style="2" customWidth="1"/>
    <col min="2295" max="2295" width="15.85546875" style="2" customWidth="1"/>
    <col min="2296" max="2296" width="0" style="2" hidden="1" customWidth="1"/>
    <col min="2297" max="2297" width="14.42578125" style="2" bestFit="1" customWidth="1"/>
    <col min="2298" max="2298" width="15.85546875" style="2" bestFit="1" customWidth="1"/>
    <col min="2299" max="2299" width="13.42578125" style="2" bestFit="1" customWidth="1"/>
    <col min="2300" max="2547" width="11.42578125" style="2"/>
    <col min="2548" max="2548" width="0" style="2" hidden="1" customWidth="1"/>
    <col min="2549" max="2549" width="11.42578125" style="2"/>
    <col min="2550" max="2550" width="45.5703125" style="2" customWidth="1"/>
    <col min="2551" max="2551" width="15.85546875" style="2" customWidth="1"/>
    <col min="2552" max="2552" width="0" style="2" hidden="1" customWidth="1"/>
    <col min="2553" max="2553" width="14.42578125" style="2" bestFit="1" customWidth="1"/>
    <col min="2554" max="2554" width="15.85546875" style="2" bestFit="1" customWidth="1"/>
    <col min="2555" max="2555" width="13.42578125" style="2" bestFit="1" customWidth="1"/>
    <col min="2556" max="2803" width="11.42578125" style="2"/>
    <col min="2804" max="2804" width="0" style="2" hidden="1" customWidth="1"/>
    <col min="2805" max="2805" width="11.42578125" style="2"/>
    <col min="2806" max="2806" width="45.5703125" style="2" customWidth="1"/>
    <col min="2807" max="2807" width="15.85546875" style="2" customWidth="1"/>
    <col min="2808" max="2808" width="0" style="2" hidden="1" customWidth="1"/>
    <col min="2809" max="2809" width="14.42578125" style="2" bestFit="1" customWidth="1"/>
    <col min="2810" max="2810" width="15.85546875" style="2" bestFit="1" customWidth="1"/>
    <col min="2811" max="2811" width="13.42578125" style="2" bestFit="1" customWidth="1"/>
    <col min="2812" max="3059" width="11.42578125" style="2"/>
    <col min="3060" max="3060" width="0" style="2" hidden="1" customWidth="1"/>
    <col min="3061" max="3061" width="11.42578125" style="2"/>
    <col min="3062" max="3062" width="45.5703125" style="2" customWidth="1"/>
    <col min="3063" max="3063" width="15.85546875" style="2" customWidth="1"/>
    <col min="3064" max="3064" width="0" style="2" hidden="1" customWidth="1"/>
    <col min="3065" max="3065" width="14.42578125" style="2" bestFit="1" customWidth="1"/>
    <col min="3066" max="3066" width="15.85546875" style="2" bestFit="1" customWidth="1"/>
    <col min="3067" max="3067" width="13.42578125" style="2" bestFit="1" customWidth="1"/>
    <col min="3068" max="3315" width="11.42578125" style="2"/>
    <col min="3316" max="3316" width="0" style="2" hidden="1" customWidth="1"/>
    <col min="3317" max="3317" width="11.42578125" style="2"/>
    <col min="3318" max="3318" width="45.5703125" style="2" customWidth="1"/>
    <col min="3319" max="3319" width="15.85546875" style="2" customWidth="1"/>
    <col min="3320" max="3320" width="0" style="2" hidden="1" customWidth="1"/>
    <col min="3321" max="3321" width="14.42578125" style="2" bestFit="1" customWidth="1"/>
    <col min="3322" max="3322" width="15.85546875" style="2" bestFit="1" customWidth="1"/>
    <col min="3323" max="3323" width="13.42578125" style="2" bestFit="1" customWidth="1"/>
    <col min="3324" max="3571" width="11.42578125" style="2"/>
    <col min="3572" max="3572" width="0" style="2" hidden="1" customWidth="1"/>
    <col min="3573" max="3573" width="11.42578125" style="2"/>
    <col min="3574" max="3574" width="45.5703125" style="2" customWidth="1"/>
    <col min="3575" max="3575" width="15.85546875" style="2" customWidth="1"/>
    <col min="3576" max="3576" width="0" style="2" hidden="1" customWidth="1"/>
    <col min="3577" max="3577" width="14.42578125" style="2" bestFit="1" customWidth="1"/>
    <col min="3578" max="3578" width="15.85546875" style="2" bestFit="1" customWidth="1"/>
    <col min="3579" max="3579" width="13.42578125" style="2" bestFit="1" customWidth="1"/>
    <col min="3580" max="3827" width="11.42578125" style="2"/>
    <col min="3828" max="3828" width="0" style="2" hidden="1" customWidth="1"/>
    <col min="3829" max="3829" width="11.42578125" style="2"/>
    <col min="3830" max="3830" width="45.5703125" style="2" customWidth="1"/>
    <col min="3831" max="3831" width="15.85546875" style="2" customWidth="1"/>
    <col min="3832" max="3832" width="0" style="2" hidden="1" customWidth="1"/>
    <col min="3833" max="3833" width="14.42578125" style="2" bestFit="1" customWidth="1"/>
    <col min="3834" max="3834" width="15.85546875" style="2" bestFit="1" customWidth="1"/>
    <col min="3835" max="3835" width="13.42578125" style="2" bestFit="1" customWidth="1"/>
    <col min="3836" max="4083" width="11.42578125" style="2"/>
    <col min="4084" max="4084" width="0" style="2" hidden="1" customWidth="1"/>
    <col min="4085" max="4085" width="11.42578125" style="2"/>
    <col min="4086" max="4086" width="45.5703125" style="2" customWidth="1"/>
    <col min="4087" max="4087" width="15.85546875" style="2" customWidth="1"/>
    <col min="4088" max="4088" width="0" style="2" hidden="1" customWidth="1"/>
    <col min="4089" max="4089" width="14.42578125" style="2" bestFit="1" customWidth="1"/>
    <col min="4090" max="4090" width="15.85546875" style="2" bestFit="1" customWidth="1"/>
    <col min="4091" max="4091" width="13.42578125" style="2" bestFit="1" customWidth="1"/>
    <col min="4092" max="4339" width="11.42578125" style="2"/>
    <col min="4340" max="4340" width="0" style="2" hidden="1" customWidth="1"/>
    <col min="4341" max="4341" width="11.42578125" style="2"/>
    <col min="4342" max="4342" width="45.5703125" style="2" customWidth="1"/>
    <col min="4343" max="4343" width="15.85546875" style="2" customWidth="1"/>
    <col min="4344" max="4344" width="0" style="2" hidden="1" customWidth="1"/>
    <col min="4345" max="4345" width="14.42578125" style="2" bestFit="1" customWidth="1"/>
    <col min="4346" max="4346" width="15.85546875" style="2" bestFit="1" customWidth="1"/>
    <col min="4347" max="4347" width="13.42578125" style="2" bestFit="1" customWidth="1"/>
    <col min="4348" max="4595" width="11.42578125" style="2"/>
    <col min="4596" max="4596" width="0" style="2" hidden="1" customWidth="1"/>
    <col min="4597" max="4597" width="11.42578125" style="2"/>
    <col min="4598" max="4598" width="45.5703125" style="2" customWidth="1"/>
    <col min="4599" max="4599" width="15.85546875" style="2" customWidth="1"/>
    <col min="4600" max="4600" width="0" style="2" hidden="1" customWidth="1"/>
    <col min="4601" max="4601" width="14.42578125" style="2" bestFit="1" customWidth="1"/>
    <col min="4602" max="4602" width="15.85546875" style="2" bestFit="1" customWidth="1"/>
    <col min="4603" max="4603" width="13.42578125" style="2" bestFit="1" customWidth="1"/>
    <col min="4604" max="4851" width="11.42578125" style="2"/>
    <col min="4852" max="4852" width="0" style="2" hidden="1" customWidth="1"/>
    <col min="4853" max="4853" width="11.42578125" style="2"/>
    <col min="4854" max="4854" width="45.5703125" style="2" customWidth="1"/>
    <col min="4855" max="4855" width="15.85546875" style="2" customWidth="1"/>
    <col min="4856" max="4856" width="0" style="2" hidden="1" customWidth="1"/>
    <col min="4857" max="4857" width="14.42578125" style="2" bestFit="1" customWidth="1"/>
    <col min="4858" max="4858" width="15.85546875" style="2" bestFit="1" customWidth="1"/>
    <col min="4859" max="4859" width="13.42578125" style="2" bestFit="1" customWidth="1"/>
    <col min="4860" max="5107" width="11.42578125" style="2"/>
    <col min="5108" max="5108" width="0" style="2" hidden="1" customWidth="1"/>
    <col min="5109" max="5109" width="11.42578125" style="2"/>
    <col min="5110" max="5110" width="45.5703125" style="2" customWidth="1"/>
    <col min="5111" max="5111" width="15.85546875" style="2" customWidth="1"/>
    <col min="5112" max="5112" width="0" style="2" hidden="1" customWidth="1"/>
    <col min="5113" max="5113" width="14.42578125" style="2" bestFit="1" customWidth="1"/>
    <col min="5114" max="5114" width="15.85546875" style="2" bestFit="1" customWidth="1"/>
    <col min="5115" max="5115" width="13.42578125" style="2" bestFit="1" customWidth="1"/>
    <col min="5116" max="5363" width="11.42578125" style="2"/>
    <col min="5364" max="5364" width="0" style="2" hidden="1" customWidth="1"/>
    <col min="5365" max="5365" width="11.42578125" style="2"/>
    <col min="5366" max="5366" width="45.5703125" style="2" customWidth="1"/>
    <col min="5367" max="5367" width="15.85546875" style="2" customWidth="1"/>
    <col min="5368" max="5368" width="0" style="2" hidden="1" customWidth="1"/>
    <col min="5369" max="5369" width="14.42578125" style="2" bestFit="1" customWidth="1"/>
    <col min="5370" max="5370" width="15.85546875" style="2" bestFit="1" customWidth="1"/>
    <col min="5371" max="5371" width="13.42578125" style="2" bestFit="1" customWidth="1"/>
    <col min="5372" max="5619" width="11.42578125" style="2"/>
    <col min="5620" max="5620" width="0" style="2" hidden="1" customWidth="1"/>
    <col min="5621" max="5621" width="11.42578125" style="2"/>
    <col min="5622" max="5622" width="45.5703125" style="2" customWidth="1"/>
    <col min="5623" max="5623" width="15.85546875" style="2" customWidth="1"/>
    <col min="5624" max="5624" width="0" style="2" hidden="1" customWidth="1"/>
    <col min="5625" max="5625" width="14.42578125" style="2" bestFit="1" customWidth="1"/>
    <col min="5626" max="5626" width="15.85546875" style="2" bestFit="1" customWidth="1"/>
    <col min="5627" max="5627" width="13.42578125" style="2" bestFit="1" customWidth="1"/>
    <col min="5628" max="5875" width="11.42578125" style="2"/>
    <col min="5876" max="5876" width="0" style="2" hidden="1" customWidth="1"/>
    <col min="5877" max="5877" width="11.42578125" style="2"/>
    <col min="5878" max="5878" width="45.5703125" style="2" customWidth="1"/>
    <col min="5879" max="5879" width="15.85546875" style="2" customWidth="1"/>
    <col min="5880" max="5880" width="0" style="2" hidden="1" customWidth="1"/>
    <col min="5881" max="5881" width="14.42578125" style="2" bestFit="1" customWidth="1"/>
    <col min="5882" max="5882" width="15.85546875" style="2" bestFit="1" customWidth="1"/>
    <col min="5883" max="5883" width="13.42578125" style="2" bestFit="1" customWidth="1"/>
    <col min="5884" max="6131" width="11.42578125" style="2"/>
    <col min="6132" max="6132" width="0" style="2" hidden="1" customWidth="1"/>
    <col min="6133" max="6133" width="11.42578125" style="2"/>
    <col min="6134" max="6134" width="45.5703125" style="2" customWidth="1"/>
    <col min="6135" max="6135" width="15.85546875" style="2" customWidth="1"/>
    <col min="6136" max="6136" width="0" style="2" hidden="1" customWidth="1"/>
    <col min="6137" max="6137" width="14.42578125" style="2" bestFit="1" customWidth="1"/>
    <col min="6138" max="6138" width="15.85546875" style="2" bestFit="1" customWidth="1"/>
    <col min="6139" max="6139" width="13.42578125" style="2" bestFit="1" customWidth="1"/>
    <col min="6140" max="6387" width="11.42578125" style="2"/>
    <col min="6388" max="6388" width="0" style="2" hidden="1" customWidth="1"/>
    <col min="6389" max="6389" width="11.42578125" style="2"/>
    <col min="6390" max="6390" width="45.5703125" style="2" customWidth="1"/>
    <col min="6391" max="6391" width="15.85546875" style="2" customWidth="1"/>
    <col min="6392" max="6392" width="0" style="2" hidden="1" customWidth="1"/>
    <col min="6393" max="6393" width="14.42578125" style="2" bestFit="1" customWidth="1"/>
    <col min="6394" max="6394" width="15.85546875" style="2" bestFit="1" customWidth="1"/>
    <col min="6395" max="6395" width="13.42578125" style="2" bestFit="1" customWidth="1"/>
    <col min="6396" max="6643" width="11.42578125" style="2"/>
    <col min="6644" max="6644" width="0" style="2" hidden="1" customWidth="1"/>
    <col min="6645" max="6645" width="11.42578125" style="2"/>
    <col min="6646" max="6646" width="45.5703125" style="2" customWidth="1"/>
    <col min="6647" max="6647" width="15.85546875" style="2" customWidth="1"/>
    <col min="6648" max="6648" width="0" style="2" hidden="1" customWidth="1"/>
    <col min="6649" max="6649" width="14.42578125" style="2" bestFit="1" customWidth="1"/>
    <col min="6650" max="6650" width="15.85546875" style="2" bestFit="1" customWidth="1"/>
    <col min="6651" max="6651" width="13.42578125" style="2" bestFit="1" customWidth="1"/>
    <col min="6652" max="6899" width="11.42578125" style="2"/>
    <col min="6900" max="6900" width="0" style="2" hidden="1" customWidth="1"/>
    <col min="6901" max="6901" width="11.42578125" style="2"/>
    <col min="6902" max="6902" width="45.5703125" style="2" customWidth="1"/>
    <col min="6903" max="6903" width="15.85546875" style="2" customWidth="1"/>
    <col min="6904" max="6904" width="0" style="2" hidden="1" customWidth="1"/>
    <col min="6905" max="6905" width="14.42578125" style="2" bestFit="1" customWidth="1"/>
    <col min="6906" max="6906" width="15.85546875" style="2" bestFit="1" customWidth="1"/>
    <col min="6907" max="6907" width="13.42578125" style="2" bestFit="1" customWidth="1"/>
    <col min="6908" max="7155" width="11.42578125" style="2"/>
    <col min="7156" max="7156" width="0" style="2" hidden="1" customWidth="1"/>
    <col min="7157" max="7157" width="11.42578125" style="2"/>
    <col min="7158" max="7158" width="45.5703125" style="2" customWidth="1"/>
    <col min="7159" max="7159" width="15.85546875" style="2" customWidth="1"/>
    <col min="7160" max="7160" width="0" style="2" hidden="1" customWidth="1"/>
    <col min="7161" max="7161" width="14.42578125" style="2" bestFit="1" customWidth="1"/>
    <col min="7162" max="7162" width="15.85546875" style="2" bestFit="1" customWidth="1"/>
    <col min="7163" max="7163" width="13.42578125" style="2" bestFit="1" customWidth="1"/>
    <col min="7164" max="7411" width="11.42578125" style="2"/>
    <col min="7412" max="7412" width="0" style="2" hidden="1" customWidth="1"/>
    <col min="7413" max="7413" width="11.42578125" style="2"/>
    <col min="7414" max="7414" width="45.5703125" style="2" customWidth="1"/>
    <col min="7415" max="7415" width="15.85546875" style="2" customWidth="1"/>
    <col min="7416" max="7416" width="0" style="2" hidden="1" customWidth="1"/>
    <col min="7417" max="7417" width="14.42578125" style="2" bestFit="1" customWidth="1"/>
    <col min="7418" max="7418" width="15.85546875" style="2" bestFit="1" customWidth="1"/>
    <col min="7419" max="7419" width="13.42578125" style="2" bestFit="1" customWidth="1"/>
    <col min="7420" max="7667" width="11.42578125" style="2"/>
    <col min="7668" max="7668" width="0" style="2" hidden="1" customWidth="1"/>
    <col min="7669" max="7669" width="11.42578125" style="2"/>
    <col min="7670" max="7670" width="45.5703125" style="2" customWidth="1"/>
    <col min="7671" max="7671" width="15.85546875" style="2" customWidth="1"/>
    <col min="7672" max="7672" width="0" style="2" hidden="1" customWidth="1"/>
    <col min="7673" max="7673" width="14.42578125" style="2" bestFit="1" customWidth="1"/>
    <col min="7674" max="7674" width="15.85546875" style="2" bestFit="1" customWidth="1"/>
    <col min="7675" max="7675" width="13.42578125" style="2" bestFit="1" customWidth="1"/>
    <col min="7676" max="7923" width="11.42578125" style="2"/>
    <col min="7924" max="7924" width="0" style="2" hidden="1" customWidth="1"/>
    <col min="7925" max="7925" width="11.42578125" style="2"/>
    <col min="7926" max="7926" width="45.5703125" style="2" customWidth="1"/>
    <col min="7927" max="7927" width="15.85546875" style="2" customWidth="1"/>
    <col min="7928" max="7928" width="0" style="2" hidden="1" customWidth="1"/>
    <col min="7929" max="7929" width="14.42578125" style="2" bestFit="1" customWidth="1"/>
    <col min="7930" max="7930" width="15.85546875" style="2" bestFit="1" customWidth="1"/>
    <col min="7931" max="7931" width="13.42578125" style="2" bestFit="1" customWidth="1"/>
    <col min="7932" max="8179" width="11.42578125" style="2"/>
    <col min="8180" max="8180" width="0" style="2" hidden="1" customWidth="1"/>
    <col min="8181" max="8181" width="11.42578125" style="2"/>
    <col min="8182" max="8182" width="45.5703125" style="2" customWidth="1"/>
    <col min="8183" max="8183" width="15.85546875" style="2" customWidth="1"/>
    <col min="8184" max="8184" width="0" style="2" hidden="1" customWidth="1"/>
    <col min="8185" max="8185" width="14.42578125" style="2" bestFit="1" customWidth="1"/>
    <col min="8186" max="8186" width="15.85546875" style="2" bestFit="1" customWidth="1"/>
    <col min="8187" max="8187" width="13.42578125" style="2" bestFit="1" customWidth="1"/>
    <col min="8188" max="8435" width="11.42578125" style="2"/>
    <col min="8436" max="8436" width="0" style="2" hidden="1" customWidth="1"/>
    <col min="8437" max="8437" width="11.42578125" style="2"/>
    <col min="8438" max="8438" width="45.5703125" style="2" customWidth="1"/>
    <col min="8439" max="8439" width="15.85546875" style="2" customWidth="1"/>
    <col min="8440" max="8440" width="0" style="2" hidden="1" customWidth="1"/>
    <col min="8441" max="8441" width="14.42578125" style="2" bestFit="1" customWidth="1"/>
    <col min="8442" max="8442" width="15.85546875" style="2" bestFit="1" customWidth="1"/>
    <col min="8443" max="8443" width="13.42578125" style="2" bestFit="1" customWidth="1"/>
    <col min="8444" max="8691" width="11.42578125" style="2"/>
    <col min="8692" max="8692" width="0" style="2" hidden="1" customWidth="1"/>
    <col min="8693" max="8693" width="11.42578125" style="2"/>
    <col min="8694" max="8694" width="45.5703125" style="2" customWidth="1"/>
    <col min="8695" max="8695" width="15.85546875" style="2" customWidth="1"/>
    <col min="8696" max="8696" width="0" style="2" hidden="1" customWidth="1"/>
    <col min="8697" max="8697" width="14.42578125" style="2" bestFit="1" customWidth="1"/>
    <col min="8698" max="8698" width="15.85546875" style="2" bestFit="1" customWidth="1"/>
    <col min="8699" max="8699" width="13.42578125" style="2" bestFit="1" customWidth="1"/>
    <col min="8700" max="8947" width="11.42578125" style="2"/>
    <col min="8948" max="8948" width="0" style="2" hidden="1" customWidth="1"/>
    <col min="8949" max="8949" width="11.42578125" style="2"/>
    <col min="8950" max="8950" width="45.5703125" style="2" customWidth="1"/>
    <col min="8951" max="8951" width="15.85546875" style="2" customWidth="1"/>
    <col min="8952" max="8952" width="0" style="2" hidden="1" customWidth="1"/>
    <col min="8953" max="8953" width="14.42578125" style="2" bestFit="1" customWidth="1"/>
    <col min="8954" max="8954" width="15.85546875" style="2" bestFit="1" customWidth="1"/>
    <col min="8955" max="8955" width="13.42578125" style="2" bestFit="1" customWidth="1"/>
    <col min="8956" max="9203" width="11.42578125" style="2"/>
    <col min="9204" max="9204" width="0" style="2" hidden="1" customWidth="1"/>
    <col min="9205" max="9205" width="11.42578125" style="2"/>
    <col min="9206" max="9206" width="45.5703125" style="2" customWidth="1"/>
    <col min="9207" max="9207" width="15.85546875" style="2" customWidth="1"/>
    <col min="9208" max="9208" width="0" style="2" hidden="1" customWidth="1"/>
    <col min="9209" max="9209" width="14.42578125" style="2" bestFit="1" customWidth="1"/>
    <col min="9210" max="9210" width="15.85546875" style="2" bestFit="1" customWidth="1"/>
    <col min="9211" max="9211" width="13.42578125" style="2" bestFit="1" customWidth="1"/>
    <col min="9212" max="9459" width="11.42578125" style="2"/>
    <col min="9460" max="9460" width="0" style="2" hidden="1" customWidth="1"/>
    <col min="9461" max="9461" width="11.42578125" style="2"/>
    <col min="9462" max="9462" width="45.5703125" style="2" customWidth="1"/>
    <col min="9463" max="9463" width="15.85546875" style="2" customWidth="1"/>
    <col min="9464" max="9464" width="0" style="2" hidden="1" customWidth="1"/>
    <col min="9465" max="9465" width="14.42578125" style="2" bestFit="1" customWidth="1"/>
    <col min="9466" max="9466" width="15.85546875" style="2" bestFit="1" customWidth="1"/>
    <col min="9467" max="9467" width="13.42578125" style="2" bestFit="1" customWidth="1"/>
    <col min="9468" max="9715" width="11.42578125" style="2"/>
    <col min="9716" max="9716" width="0" style="2" hidden="1" customWidth="1"/>
    <col min="9717" max="9717" width="11.42578125" style="2"/>
    <col min="9718" max="9718" width="45.5703125" style="2" customWidth="1"/>
    <col min="9719" max="9719" width="15.85546875" style="2" customWidth="1"/>
    <col min="9720" max="9720" width="0" style="2" hidden="1" customWidth="1"/>
    <col min="9721" max="9721" width="14.42578125" style="2" bestFit="1" customWidth="1"/>
    <col min="9722" max="9722" width="15.85546875" style="2" bestFit="1" customWidth="1"/>
    <col min="9723" max="9723" width="13.42578125" style="2" bestFit="1" customWidth="1"/>
    <col min="9724" max="9971" width="11.42578125" style="2"/>
    <col min="9972" max="9972" width="0" style="2" hidden="1" customWidth="1"/>
    <col min="9973" max="9973" width="11.42578125" style="2"/>
    <col min="9974" max="9974" width="45.5703125" style="2" customWidth="1"/>
    <col min="9975" max="9975" width="15.85546875" style="2" customWidth="1"/>
    <col min="9976" max="9976" width="0" style="2" hidden="1" customWidth="1"/>
    <col min="9977" max="9977" width="14.42578125" style="2" bestFit="1" customWidth="1"/>
    <col min="9978" max="9978" width="15.85546875" style="2" bestFit="1" customWidth="1"/>
    <col min="9979" max="9979" width="13.42578125" style="2" bestFit="1" customWidth="1"/>
    <col min="9980" max="10227" width="11.42578125" style="2"/>
    <col min="10228" max="10228" width="0" style="2" hidden="1" customWidth="1"/>
    <col min="10229" max="10229" width="11.42578125" style="2"/>
    <col min="10230" max="10230" width="45.5703125" style="2" customWidth="1"/>
    <col min="10231" max="10231" width="15.85546875" style="2" customWidth="1"/>
    <col min="10232" max="10232" width="0" style="2" hidden="1" customWidth="1"/>
    <col min="10233" max="10233" width="14.42578125" style="2" bestFit="1" customWidth="1"/>
    <col min="10234" max="10234" width="15.85546875" style="2" bestFit="1" customWidth="1"/>
    <col min="10235" max="10235" width="13.42578125" style="2" bestFit="1" customWidth="1"/>
    <col min="10236" max="10483" width="11.42578125" style="2"/>
    <col min="10484" max="10484" width="0" style="2" hidden="1" customWidth="1"/>
    <col min="10485" max="10485" width="11.42578125" style="2"/>
    <col min="10486" max="10486" width="45.5703125" style="2" customWidth="1"/>
    <col min="10487" max="10487" width="15.85546875" style="2" customWidth="1"/>
    <col min="10488" max="10488" width="0" style="2" hidden="1" customWidth="1"/>
    <col min="10489" max="10489" width="14.42578125" style="2" bestFit="1" customWidth="1"/>
    <col min="10490" max="10490" width="15.85546875" style="2" bestFit="1" customWidth="1"/>
    <col min="10491" max="10491" width="13.42578125" style="2" bestFit="1" customWidth="1"/>
    <col min="10492" max="10739" width="11.42578125" style="2"/>
    <col min="10740" max="10740" width="0" style="2" hidden="1" customWidth="1"/>
    <col min="10741" max="10741" width="11.42578125" style="2"/>
    <col min="10742" max="10742" width="45.5703125" style="2" customWidth="1"/>
    <col min="10743" max="10743" width="15.85546875" style="2" customWidth="1"/>
    <col min="10744" max="10744" width="0" style="2" hidden="1" customWidth="1"/>
    <col min="10745" max="10745" width="14.42578125" style="2" bestFit="1" customWidth="1"/>
    <col min="10746" max="10746" width="15.85546875" style="2" bestFit="1" customWidth="1"/>
    <col min="10747" max="10747" width="13.42578125" style="2" bestFit="1" customWidth="1"/>
    <col min="10748" max="10995" width="11.42578125" style="2"/>
    <col min="10996" max="10996" width="0" style="2" hidden="1" customWidth="1"/>
    <col min="10997" max="10997" width="11.42578125" style="2"/>
    <col min="10998" max="10998" width="45.5703125" style="2" customWidth="1"/>
    <col min="10999" max="10999" width="15.85546875" style="2" customWidth="1"/>
    <col min="11000" max="11000" width="0" style="2" hidden="1" customWidth="1"/>
    <col min="11001" max="11001" width="14.42578125" style="2" bestFit="1" customWidth="1"/>
    <col min="11002" max="11002" width="15.85546875" style="2" bestFit="1" customWidth="1"/>
    <col min="11003" max="11003" width="13.42578125" style="2" bestFit="1" customWidth="1"/>
    <col min="11004" max="11251" width="11.42578125" style="2"/>
    <col min="11252" max="11252" width="0" style="2" hidden="1" customWidth="1"/>
    <col min="11253" max="11253" width="11.42578125" style="2"/>
    <col min="11254" max="11254" width="45.5703125" style="2" customWidth="1"/>
    <col min="11255" max="11255" width="15.85546875" style="2" customWidth="1"/>
    <col min="11256" max="11256" width="0" style="2" hidden="1" customWidth="1"/>
    <col min="11257" max="11257" width="14.42578125" style="2" bestFit="1" customWidth="1"/>
    <col min="11258" max="11258" width="15.85546875" style="2" bestFit="1" customWidth="1"/>
    <col min="11259" max="11259" width="13.42578125" style="2" bestFit="1" customWidth="1"/>
    <col min="11260" max="11507" width="11.42578125" style="2"/>
    <col min="11508" max="11508" width="0" style="2" hidden="1" customWidth="1"/>
    <col min="11509" max="11509" width="11.42578125" style="2"/>
    <col min="11510" max="11510" width="45.5703125" style="2" customWidth="1"/>
    <col min="11511" max="11511" width="15.85546875" style="2" customWidth="1"/>
    <col min="11512" max="11512" width="0" style="2" hidden="1" customWidth="1"/>
    <col min="11513" max="11513" width="14.42578125" style="2" bestFit="1" customWidth="1"/>
    <col min="11514" max="11514" width="15.85546875" style="2" bestFit="1" customWidth="1"/>
    <col min="11515" max="11515" width="13.42578125" style="2" bestFit="1" customWidth="1"/>
    <col min="11516" max="11763" width="11.42578125" style="2"/>
    <col min="11764" max="11764" width="0" style="2" hidden="1" customWidth="1"/>
    <col min="11765" max="11765" width="11.42578125" style="2"/>
    <col min="11766" max="11766" width="45.5703125" style="2" customWidth="1"/>
    <col min="11767" max="11767" width="15.85546875" style="2" customWidth="1"/>
    <col min="11768" max="11768" width="0" style="2" hidden="1" customWidth="1"/>
    <col min="11769" max="11769" width="14.42578125" style="2" bestFit="1" customWidth="1"/>
    <col min="11770" max="11770" width="15.85546875" style="2" bestFit="1" customWidth="1"/>
    <col min="11771" max="11771" width="13.42578125" style="2" bestFit="1" customWidth="1"/>
    <col min="11772" max="12019" width="11.42578125" style="2"/>
    <col min="12020" max="12020" width="0" style="2" hidden="1" customWidth="1"/>
    <col min="12021" max="12021" width="11.42578125" style="2"/>
    <col min="12022" max="12022" width="45.5703125" style="2" customWidth="1"/>
    <col min="12023" max="12023" width="15.85546875" style="2" customWidth="1"/>
    <col min="12024" max="12024" width="0" style="2" hidden="1" customWidth="1"/>
    <col min="12025" max="12025" width="14.42578125" style="2" bestFit="1" customWidth="1"/>
    <col min="12026" max="12026" width="15.85546875" style="2" bestFit="1" customWidth="1"/>
    <col min="12027" max="12027" width="13.42578125" style="2" bestFit="1" customWidth="1"/>
    <col min="12028" max="12275" width="11.42578125" style="2"/>
    <col min="12276" max="12276" width="0" style="2" hidden="1" customWidth="1"/>
    <col min="12277" max="12277" width="11.42578125" style="2"/>
    <col min="12278" max="12278" width="45.5703125" style="2" customWidth="1"/>
    <col min="12279" max="12279" width="15.85546875" style="2" customWidth="1"/>
    <col min="12280" max="12280" width="0" style="2" hidden="1" customWidth="1"/>
    <col min="12281" max="12281" width="14.42578125" style="2" bestFit="1" customWidth="1"/>
    <col min="12282" max="12282" width="15.85546875" style="2" bestFit="1" customWidth="1"/>
    <col min="12283" max="12283" width="13.42578125" style="2" bestFit="1" customWidth="1"/>
    <col min="12284" max="12531" width="11.42578125" style="2"/>
    <col min="12532" max="12532" width="0" style="2" hidden="1" customWidth="1"/>
    <col min="12533" max="12533" width="11.42578125" style="2"/>
    <col min="12534" max="12534" width="45.5703125" style="2" customWidth="1"/>
    <col min="12535" max="12535" width="15.85546875" style="2" customWidth="1"/>
    <col min="12536" max="12536" width="0" style="2" hidden="1" customWidth="1"/>
    <col min="12537" max="12537" width="14.42578125" style="2" bestFit="1" customWidth="1"/>
    <col min="12538" max="12538" width="15.85546875" style="2" bestFit="1" customWidth="1"/>
    <col min="12539" max="12539" width="13.42578125" style="2" bestFit="1" customWidth="1"/>
    <col min="12540" max="12787" width="11.42578125" style="2"/>
    <col min="12788" max="12788" width="0" style="2" hidden="1" customWidth="1"/>
    <col min="12789" max="12789" width="11.42578125" style="2"/>
    <col min="12790" max="12790" width="45.5703125" style="2" customWidth="1"/>
    <col min="12791" max="12791" width="15.85546875" style="2" customWidth="1"/>
    <col min="12792" max="12792" width="0" style="2" hidden="1" customWidth="1"/>
    <col min="12793" max="12793" width="14.42578125" style="2" bestFit="1" customWidth="1"/>
    <col min="12794" max="12794" width="15.85546875" style="2" bestFit="1" customWidth="1"/>
    <col min="12795" max="12795" width="13.42578125" style="2" bestFit="1" customWidth="1"/>
    <col min="12796" max="13043" width="11.42578125" style="2"/>
    <col min="13044" max="13044" width="0" style="2" hidden="1" customWidth="1"/>
    <col min="13045" max="13045" width="11.42578125" style="2"/>
    <col min="13046" max="13046" width="45.5703125" style="2" customWidth="1"/>
    <col min="13047" max="13047" width="15.85546875" style="2" customWidth="1"/>
    <col min="13048" max="13048" width="0" style="2" hidden="1" customWidth="1"/>
    <col min="13049" max="13049" width="14.42578125" style="2" bestFit="1" customWidth="1"/>
    <col min="13050" max="13050" width="15.85546875" style="2" bestFit="1" customWidth="1"/>
    <col min="13051" max="13051" width="13.42578125" style="2" bestFit="1" customWidth="1"/>
    <col min="13052" max="13299" width="11.42578125" style="2"/>
    <col min="13300" max="13300" width="0" style="2" hidden="1" customWidth="1"/>
    <col min="13301" max="13301" width="11.42578125" style="2"/>
    <col min="13302" max="13302" width="45.5703125" style="2" customWidth="1"/>
    <col min="13303" max="13303" width="15.85546875" style="2" customWidth="1"/>
    <col min="13304" max="13304" width="0" style="2" hidden="1" customWidth="1"/>
    <col min="13305" max="13305" width="14.42578125" style="2" bestFit="1" customWidth="1"/>
    <col min="13306" max="13306" width="15.85546875" style="2" bestFit="1" customWidth="1"/>
    <col min="13307" max="13307" width="13.42578125" style="2" bestFit="1" customWidth="1"/>
    <col min="13308" max="13555" width="11.42578125" style="2"/>
    <col min="13556" max="13556" width="0" style="2" hidden="1" customWidth="1"/>
    <col min="13557" max="13557" width="11.42578125" style="2"/>
    <col min="13558" max="13558" width="45.5703125" style="2" customWidth="1"/>
    <col min="13559" max="13559" width="15.85546875" style="2" customWidth="1"/>
    <col min="13560" max="13560" width="0" style="2" hidden="1" customWidth="1"/>
    <col min="13561" max="13561" width="14.42578125" style="2" bestFit="1" customWidth="1"/>
    <col min="13562" max="13562" width="15.85546875" style="2" bestFit="1" customWidth="1"/>
    <col min="13563" max="13563" width="13.42578125" style="2" bestFit="1" customWidth="1"/>
    <col min="13564" max="13811" width="11.42578125" style="2"/>
    <col min="13812" max="13812" width="0" style="2" hidden="1" customWidth="1"/>
    <col min="13813" max="13813" width="11.42578125" style="2"/>
    <col min="13814" max="13814" width="45.5703125" style="2" customWidth="1"/>
    <col min="13815" max="13815" width="15.85546875" style="2" customWidth="1"/>
    <col min="13816" max="13816" width="0" style="2" hidden="1" customWidth="1"/>
    <col min="13817" max="13817" width="14.42578125" style="2" bestFit="1" customWidth="1"/>
    <col min="13818" max="13818" width="15.85546875" style="2" bestFit="1" customWidth="1"/>
    <col min="13819" max="13819" width="13.42578125" style="2" bestFit="1" customWidth="1"/>
    <col min="13820" max="14067" width="11.42578125" style="2"/>
    <col min="14068" max="14068" width="0" style="2" hidden="1" customWidth="1"/>
    <col min="14069" max="14069" width="11.42578125" style="2"/>
    <col min="14070" max="14070" width="45.5703125" style="2" customWidth="1"/>
    <col min="14071" max="14071" width="15.85546875" style="2" customWidth="1"/>
    <col min="14072" max="14072" width="0" style="2" hidden="1" customWidth="1"/>
    <col min="14073" max="14073" width="14.42578125" style="2" bestFit="1" customWidth="1"/>
    <col min="14074" max="14074" width="15.85546875" style="2" bestFit="1" customWidth="1"/>
    <col min="14075" max="14075" width="13.42578125" style="2" bestFit="1" customWidth="1"/>
    <col min="14076" max="14323" width="11.42578125" style="2"/>
    <col min="14324" max="14324" width="0" style="2" hidden="1" customWidth="1"/>
    <col min="14325" max="14325" width="11.42578125" style="2"/>
    <col min="14326" max="14326" width="45.5703125" style="2" customWidth="1"/>
    <col min="14327" max="14327" width="15.85546875" style="2" customWidth="1"/>
    <col min="14328" max="14328" width="0" style="2" hidden="1" customWidth="1"/>
    <col min="14329" max="14329" width="14.42578125" style="2" bestFit="1" customWidth="1"/>
    <col min="14330" max="14330" width="15.85546875" style="2" bestFit="1" customWidth="1"/>
    <col min="14331" max="14331" width="13.42578125" style="2" bestFit="1" customWidth="1"/>
    <col min="14332" max="14579" width="11.42578125" style="2"/>
    <col min="14580" max="14580" width="0" style="2" hidden="1" customWidth="1"/>
    <col min="14581" max="14581" width="11.42578125" style="2"/>
    <col min="14582" max="14582" width="45.5703125" style="2" customWidth="1"/>
    <col min="14583" max="14583" width="15.85546875" style="2" customWidth="1"/>
    <col min="14584" max="14584" width="0" style="2" hidden="1" customWidth="1"/>
    <col min="14585" max="14585" width="14.42578125" style="2" bestFit="1" customWidth="1"/>
    <col min="14586" max="14586" width="15.85546875" style="2" bestFit="1" customWidth="1"/>
    <col min="14587" max="14587" width="13.42578125" style="2" bestFit="1" customWidth="1"/>
    <col min="14588" max="14835" width="11.42578125" style="2"/>
    <col min="14836" max="14836" width="0" style="2" hidden="1" customWidth="1"/>
    <col min="14837" max="14837" width="11.42578125" style="2"/>
    <col min="14838" max="14838" width="45.5703125" style="2" customWidth="1"/>
    <col min="14839" max="14839" width="15.85546875" style="2" customWidth="1"/>
    <col min="14840" max="14840" width="0" style="2" hidden="1" customWidth="1"/>
    <col min="14841" max="14841" width="14.42578125" style="2" bestFit="1" customWidth="1"/>
    <col min="14842" max="14842" width="15.85546875" style="2" bestFit="1" customWidth="1"/>
    <col min="14843" max="14843" width="13.42578125" style="2" bestFit="1" customWidth="1"/>
    <col min="14844" max="15091" width="11.42578125" style="2"/>
    <col min="15092" max="15092" width="0" style="2" hidden="1" customWidth="1"/>
    <col min="15093" max="15093" width="11.42578125" style="2"/>
    <col min="15094" max="15094" width="45.5703125" style="2" customWidth="1"/>
    <col min="15095" max="15095" width="15.85546875" style="2" customWidth="1"/>
    <col min="15096" max="15096" width="0" style="2" hidden="1" customWidth="1"/>
    <col min="15097" max="15097" width="14.42578125" style="2" bestFit="1" customWidth="1"/>
    <col min="15098" max="15098" width="15.85546875" style="2" bestFit="1" customWidth="1"/>
    <col min="15099" max="15099" width="13.42578125" style="2" bestFit="1" customWidth="1"/>
    <col min="15100" max="15347" width="11.42578125" style="2"/>
    <col min="15348" max="15348" width="0" style="2" hidden="1" customWidth="1"/>
    <col min="15349" max="15349" width="11.42578125" style="2"/>
    <col min="15350" max="15350" width="45.5703125" style="2" customWidth="1"/>
    <col min="15351" max="15351" width="15.85546875" style="2" customWidth="1"/>
    <col min="15352" max="15352" width="0" style="2" hidden="1" customWidth="1"/>
    <col min="15353" max="15353" width="14.42578125" style="2" bestFit="1" customWidth="1"/>
    <col min="15354" max="15354" width="15.85546875" style="2" bestFit="1" customWidth="1"/>
    <col min="15355" max="15355" width="13.42578125" style="2" bestFit="1" customWidth="1"/>
    <col min="15356" max="15603" width="11.42578125" style="2"/>
    <col min="15604" max="15604" width="0" style="2" hidden="1" customWidth="1"/>
    <col min="15605" max="15605" width="11.42578125" style="2"/>
    <col min="15606" max="15606" width="45.5703125" style="2" customWidth="1"/>
    <col min="15607" max="15607" width="15.85546875" style="2" customWidth="1"/>
    <col min="15608" max="15608" width="0" style="2" hidden="1" customWidth="1"/>
    <col min="15609" max="15609" width="14.42578125" style="2" bestFit="1" customWidth="1"/>
    <col min="15610" max="15610" width="15.85546875" style="2" bestFit="1" customWidth="1"/>
    <col min="15611" max="15611" width="13.42578125" style="2" bestFit="1" customWidth="1"/>
    <col min="15612" max="15859" width="11.42578125" style="2"/>
    <col min="15860" max="15860" width="0" style="2" hidden="1" customWidth="1"/>
    <col min="15861" max="15861" width="11.42578125" style="2"/>
    <col min="15862" max="15862" width="45.5703125" style="2" customWidth="1"/>
    <col min="15863" max="15863" width="15.85546875" style="2" customWidth="1"/>
    <col min="15864" max="15864" width="0" style="2" hidden="1" customWidth="1"/>
    <col min="15865" max="15865" width="14.42578125" style="2" bestFit="1" customWidth="1"/>
    <col min="15866" max="15866" width="15.85546875" style="2" bestFit="1" customWidth="1"/>
    <col min="15867" max="15867" width="13.42578125" style="2" bestFit="1" customWidth="1"/>
    <col min="15868" max="16115" width="11.42578125" style="2"/>
    <col min="16116" max="16116" width="0" style="2" hidden="1" customWidth="1"/>
    <col min="16117" max="16117" width="11.42578125" style="2"/>
    <col min="16118" max="16118" width="45.5703125" style="2" customWidth="1"/>
    <col min="16119" max="16119" width="15.85546875" style="2" customWidth="1"/>
    <col min="16120" max="16120" width="0" style="2" hidden="1" customWidth="1"/>
    <col min="16121" max="16121" width="14.42578125" style="2" bestFit="1" customWidth="1"/>
    <col min="16122" max="16122" width="15.85546875" style="2" bestFit="1" customWidth="1"/>
    <col min="16123" max="16123" width="13.42578125" style="2" bestFit="1" customWidth="1"/>
    <col min="16124" max="16384" width="11.42578125" style="2"/>
  </cols>
  <sheetData>
    <row r="2" spans="3:6" ht="15" x14ac:dyDescent="0.25">
      <c r="C2" s="107" t="s">
        <v>0</v>
      </c>
      <c r="D2" s="107"/>
      <c r="E2" s="107"/>
      <c r="F2" s="107"/>
    </row>
    <row r="3" spans="3:6" ht="15" x14ac:dyDescent="0.25">
      <c r="C3" s="107" t="s">
        <v>1</v>
      </c>
      <c r="D3" s="107"/>
      <c r="E3" s="107"/>
      <c r="F3" s="107"/>
    </row>
    <row r="4" spans="3:6" x14ac:dyDescent="0.2">
      <c r="C4" s="108" t="s">
        <v>2</v>
      </c>
      <c r="D4" s="108"/>
      <c r="E4" s="108"/>
      <c r="F4" s="108"/>
    </row>
    <row r="5" spans="3:6" x14ac:dyDescent="0.2">
      <c r="C5" s="108" t="s">
        <v>3</v>
      </c>
      <c r="D5" s="108"/>
      <c r="E5" s="108"/>
      <c r="F5" s="108"/>
    </row>
    <row r="6" spans="3:6" ht="24" x14ac:dyDescent="0.2">
      <c r="C6" s="3" t="s">
        <v>4</v>
      </c>
      <c r="D6" s="4" t="s">
        <v>5</v>
      </c>
      <c r="E6" s="4" t="s">
        <v>6</v>
      </c>
      <c r="F6" s="5" t="s">
        <v>7</v>
      </c>
    </row>
    <row r="7" spans="3:6" x14ac:dyDescent="0.2">
      <c r="C7" s="103" t="s">
        <v>8</v>
      </c>
      <c r="D7" s="103"/>
      <c r="E7" s="103"/>
      <c r="F7" s="103"/>
    </row>
    <row r="8" spans="3:6" x14ac:dyDescent="0.2">
      <c r="C8" s="6" t="s">
        <v>9</v>
      </c>
      <c r="D8" s="7"/>
      <c r="E8" s="8"/>
    </row>
    <row r="9" spans="3:6" s="1" customFormat="1" ht="12" customHeight="1" x14ac:dyDescent="0.2">
      <c r="C9" s="9" t="s">
        <v>10</v>
      </c>
      <c r="D9" s="10">
        <v>900871257.61000001</v>
      </c>
      <c r="E9" s="10">
        <v>892362994</v>
      </c>
      <c r="F9" s="11">
        <f t="shared" ref="F9:F27" si="0">+E9/D9</f>
        <v>0.99055551663111963</v>
      </c>
    </row>
    <row r="10" spans="3:6" s="1" customFormat="1" x14ac:dyDescent="0.2">
      <c r="C10" s="9" t="s">
        <v>11</v>
      </c>
      <c r="D10" s="10">
        <v>36500000</v>
      </c>
      <c r="E10" s="10">
        <v>27102000</v>
      </c>
      <c r="F10" s="11">
        <f t="shared" si="0"/>
        <v>0.7425205479452055</v>
      </c>
    </row>
    <row r="11" spans="3:6" s="1" customFormat="1" x14ac:dyDescent="0.2">
      <c r="C11" s="12" t="s">
        <v>12</v>
      </c>
      <c r="D11" s="10">
        <v>1431500</v>
      </c>
      <c r="E11" s="10">
        <v>900000</v>
      </c>
      <c r="F11" s="11">
        <f t="shared" si="0"/>
        <v>0.62871114215857493</v>
      </c>
    </row>
    <row r="12" spans="3:6" s="1" customFormat="1" x14ac:dyDescent="0.2">
      <c r="C12" s="12" t="s">
        <v>13</v>
      </c>
      <c r="D12" s="10">
        <v>2011687.5</v>
      </c>
      <c r="E12" s="10">
        <v>4189000</v>
      </c>
      <c r="F12" s="11">
        <f t="shared" si="0"/>
        <v>2.0823313760213753</v>
      </c>
    </row>
    <row r="13" spans="3:6" s="1" customFormat="1" x14ac:dyDescent="0.2">
      <c r="C13" s="12" t="s">
        <v>14</v>
      </c>
      <c r="D13" s="10">
        <v>3321175</v>
      </c>
      <c r="E13" s="10">
        <v>4324000</v>
      </c>
      <c r="F13" s="11">
        <f t="shared" si="0"/>
        <v>1.3019488584612373</v>
      </c>
    </row>
    <row r="14" spans="3:6" s="1" customFormat="1" x14ac:dyDescent="0.2">
      <c r="C14" s="9" t="s">
        <v>15</v>
      </c>
      <c r="D14" s="10">
        <v>187689791.66666666</v>
      </c>
      <c r="E14" s="10">
        <v>111865601.48</v>
      </c>
      <c r="F14" s="11">
        <f t="shared" si="0"/>
        <v>0.5960132433769818</v>
      </c>
    </row>
    <row r="15" spans="3:6" s="1" customFormat="1" x14ac:dyDescent="0.2">
      <c r="C15" s="12" t="s">
        <v>16</v>
      </c>
      <c r="D15" s="10">
        <v>9471000</v>
      </c>
      <c r="E15" s="10">
        <v>10127000</v>
      </c>
      <c r="F15" s="11">
        <f t="shared" si="0"/>
        <v>1.0692640692640694</v>
      </c>
    </row>
    <row r="16" spans="3:6" s="1" customFormat="1" x14ac:dyDescent="0.2">
      <c r="C16" s="13" t="s">
        <v>17</v>
      </c>
      <c r="D16" s="14">
        <v>62871100</v>
      </c>
      <c r="E16" s="14">
        <v>40517549</v>
      </c>
      <c r="F16" s="11">
        <f t="shared" si="0"/>
        <v>0.64445427231271601</v>
      </c>
    </row>
    <row r="17" spans="3:8" s="1" customFormat="1" x14ac:dyDescent="0.2">
      <c r="C17" s="13" t="s">
        <v>18</v>
      </c>
      <c r="D17" s="14">
        <v>30050000</v>
      </c>
      <c r="E17" s="10">
        <v>11679300</v>
      </c>
      <c r="F17" s="11">
        <f t="shared" si="0"/>
        <v>0.38866222961730451</v>
      </c>
    </row>
    <row r="18" spans="3:8" s="1" customFormat="1" x14ac:dyDescent="0.2">
      <c r="C18" s="13" t="s">
        <v>19</v>
      </c>
      <c r="D18" s="15">
        <v>8000000</v>
      </c>
      <c r="E18" s="16">
        <v>6836500</v>
      </c>
      <c r="F18" s="11">
        <f t="shared" si="0"/>
        <v>0.8545625</v>
      </c>
    </row>
    <row r="19" spans="3:8" s="1" customFormat="1" x14ac:dyDescent="0.2">
      <c r="C19" s="13" t="s">
        <v>20</v>
      </c>
      <c r="D19" s="15">
        <v>100000</v>
      </c>
      <c r="E19" s="10">
        <v>104395</v>
      </c>
      <c r="F19" s="11">
        <f t="shared" si="0"/>
        <v>1.0439499999999999</v>
      </c>
    </row>
    <row r="20" spans="3:8" s="1" customFormat="1" x14ac:dyDescent="0.2">
      <c r="C20" s="13" t="s">
        <v>21</v>
      </c>
      <c r="D20" s="15">
        <v>2424866.6666666665</v>
      </c>
      <c r="E20" s="10">
        <v>530000</v>
      </c>
      <c r="F20" s="11">
        <f t="shared" si="0"/>
        <v>0.21856871855497212</v>
      </c>
    </row>
    <row r="21" spans="3:8" s="1" customFormat="1" x14ac:dyDescent="0.2">
      <c r="C21" s="13" t="s">
        <v>22</v>
      </c>
      <c r="D21" s="15">
        <v>4087750</v>
      </c>
      <c r="E21" s="10">
        <f>3185000+1855000</f>
        <v>5040000</v>
      </c>
      <c r="F21" s="11">
        <f t="shared" si="0"/>
        <v>1.2329521130206103</v>
      </c>
    </row>
    <row r="22" spans="3:8" s="1" customFormat="1" x14ac:dyDescent="0.2">
      <c r="C22" s="13" t="s">
        <v>23</v>
      </c>
      <c r="D22" s="15">
        <v>15000000</v>
      </c>
      <c r="E22" s="10">
        <v>0</v>
      </c>
      <c r="F22" s="11">
        <f t="shared" si="0"/>
        <v>0</v>
      </c>
    </row>
    <row r="23" spans="3:8" s="1" customFormat="1" x14ac:dyDescent="0.2">
      <c r="C23" s="13" t="s">
        <v>24</v>
      </c>
      <c r="D23" s="15">
        <v>50748400</v>
      </c>
      <c r="E23" s="10">
        <v>41864095.899999999</v>
      </c>
      <c r="F23" s="11">
        <f t="shared" si="0"/>
        <v>0.8249343013769892</v>
      </c>
    </row>
    <row r="24" spans="3:8" s="1" customFormat="1" x14ac:dyDescent="0.2">
      <c r="C24" s="13" t="s">
        <v>25</v>
      </c>
      <c r="D24" s="15">
        <v>6000000</v>
      </c>
      <c r="E24" s="10">
        <f>+D24</f>
        <v>6000000</v>
      </c>
      <c r="F24" s="11">
        <f t="shared" si="0"/>
        <v>1</v>
      </c>
    </row>
    <row r="25" spans="3:8" s="1" customFormat="1" x14ac:dyDescent="0.2">
      <c r="C25" s="13" t="s">
        <v>26</v>
      </c>
      <c r="D25" s="15">
        <v>10000000</v>
      </c>
      <c r="E25" s="10"/>
      <c r="F25" s="11">
        <f t="shared" si="0"/>
        <v>0</v>
      </c>
    </row>
    <row r="26" spans="3:8" s="1" customFormat="1" ht="12.75" thickBot="1" x14ac:dyDescent="0.25">
      <c r="C26" s="13" t="s">
        <v>27</v>
      </c>
      <c r="D26" s="17">
        <v>130000000</v>
      </c>
      <c r="E26" s="18">
        <f>+D26</f>
        <v>130000000</v>
      </c>
      <c r="F26" s="19">
        <f t="shared" si="0"/>
        <v>1</v>
      </c>
    </row>
    <row r="27" spans="3:8" s="1" customFormat="1" ht="12.75" thickTop="1" x14ac:dyDescent="0.2">
      <c r="C27" s="20" t="s">
        <v>28</v>
      </c>
      <c r="D27" s="21">
        <f>SUM(D9:D26)</f>
        <v>1460578528.4433334</v>
      </c>
      <c r="E27" s="22">
        <f>SUM(E9:E26)</f>
        <v>1293442435.3800001</v>
      </c>
      <c r="F27" s="23">
        <f t="shared" si="0"/>
        <v>0.88556856765417136</v>
      </c>
      <c r="H27" s="24"/>
    </row>
    <row r="28" spans="3:8" s="1" customFormat="1" x14ac:dyDescent="0.2">
      <c r="C28" s="25" t="s">
        <v>29</v>
      </c>
      <c r="D28" s="15"/>
      <c r="E28" s="26"/>
      <c r="F28" s="11"/>
    </row>
    <row r="29" spans="3:8" s="1" customFormat="1" x14ac:dyDescent="0.2">
      <c r="C29" s="27" t="s">
        <v>30</v>
      </c>
      <c r="D29" s="15">
        <v>4000000</v>
      </c>
      <c r="E29" s="15">
        <v>3293290.99</v>
      </c>
      <c r="F29" s="11">
        <f>+E29/D29</f>
        <v>0.82332274750000001</v>
      </c>
    </row>
    <row r="30" spans="3:8" s="1" customFormat="1" ht="12.75" thickBot="1" x14ac:dyDescent="0.25">
      <c r="C30" s="28" t="s">
        <v>31</v>
      </c>
      <c r="D30" s="18">
        <v>200000</v>
      </c>
      <c r="E30" s="18">
        <v>1924208.09</v>
      </c>
      <c r="F30" s="11">
        <f>+E30/D30</f>
        <v>9.6210404500000006</v>
      </c>
    </row>
    <row r="31" spans="3:8" s="1" customFormat="1" ht="13.5" thickTop="1" thickBot="1" x14ac:dyDescent="0.25">
      <c r="C31" s="29" t="s">
        <v>32</v>
      </c>
      <c r="D31" s="30">
        <f>SUM(D29:D30)</f>
        <v>4200000</v>
      </c>
      <c r="E31" s="30">
        <f>+E30+E29</f>
        <v>5217499.08</v>
      </c>
      <c r="F31" s="19">
        <f>+E31/D31</f>
        <v>1.2422616857142856</v>
      </c>
    </row>
    <row r="32" spans="3:8" s="1" customFormat="1" ht="12.75" thickTop="1" x14ac:dyDescent="0.2">
      <c r="C32" s="31" t="s">
        <v>33</v>
      </c>
      <c r="D32" s="32">
        <f>+D31+D27</f>
        <v>1464778528.4433334</v>
      </c>
      <c r="E32" s="32">
        <f>+E31+E27</f>
        <v>1298659934.46</v>
      </c>
      <c r="F32" s="33">
        <f>+E32/D32</f>
        <v>0.88659132370005944</v>
      </c>
    </row>
    <row r="33" spans="3:10" x14ac:dyDescent="0.2">
      <c r="C33" s="6"/>
      <c r="D33" s="34"/>
      <c r="E33" s="8"/>
      <c r="F33" s="35"/>
    </row>
    <row r="34" spans="3:10" x14ac:dyDescent="0.2">
      <c r="C34" s="103" t="s">
        <v>34</v>
      </c>
      <c r="D34" s="103"/>
      <c r="E34" s="103"/>
      <c r="F34" s="103"/>
    </row>
    <row r="35" spans="3:10" ht="24" x14ac:dyDescent="0.2">
      <c r="C35" s="3" t="s">
        <v>4</v>
      </c>
      <c r="D35" s="4" t="s">
        <v>5</v>
      </c>
      <c r="E35" s="4" t="s">
        <v>35</v>
      </c>
      <c r="F35" s="5" t="s">
        <v>7</v>
      </c>
    </row>
    <row r="36" spans="3:10" ht="18.75" customHeight="1" x14ac:dyDescent="0.2">
      <c r="C36" s="36" t="s">
        <v>36</v>
      </c>
      <c r="D36" s="37"/>
      <c r="E36" s="8"/>
      <c r="F36" s="35"/>
    </row>
    <row r="37" spans="3:10" s="1" customFormat="1" x14ac:dyDescent="0.2">
      <c r="C37" s="38" t="s">
        <v>11</v>
      </c>
      <c r="D37" s="15">
        <v>36500000</v>
      </c>
      <c r="E37" s="39">
        <v>26387214</v>
      </c>
      <c r="F37" s="11">
        <f>+E37/D37</f>
        <v>0.72293736986301371</v>
      </c>
    </row>
    <row r="38" spans="3:10" s="1" customFormat="1" ht="15" x14ac:dyDescent="0.25">
      <c r="C38" s="9" t="s">
        <v>15</v>
      </c>
      <c r="D38" s="10">
        <v>90313541.666666657</v>
      </c>
      <c r="E38" s="39">
        <f>60629350+1013610</f>
        <v>61642960</v>
      </c>
      <c r="F38" s="11">
        <f>+E38/D38</f>
        <v>0.68254393374932243</v>
      </c>
      <c r="G38"/>
    </row>
    <row r="39" spans="3:10" s="1" customFormat="1" x14ac:dyDescent="0.2">
      <c r="C39" s="38" t="s">
        <v>19</v>
      </c>
      <c r="D39" s="15">
        <v>4000000</v>
      </c>
      <c r="E39" s="15">
        <v>5455188</v>
      </c>
      <c r="F39" s="11">
        <f>+E39/D39</f>
        <v>1.3637969999999999</v>
      </c>
    </row>
    <row r="40" spans="3:10" s="1" customFormat="1" x14ac:dyDescent="0.2">
      <c r="C40" s="13" t="s">
        <v>37</v>
      </c>
      <c r="D40" s="14"/>
      <c r="E40" s="14"/>
      <c r="F40" s="11"/>
    </row>
    <row r="41" spans="3:10" s="1" customFormat="1" x14ac:dyDescent="0.2">
      <c r="C41" s="13" t="s">
        <v>38</v>
      </c>
      <c r="D41" s="14">
        <v>98026800</v>
      </c>
      <c r="E41" s="26">
        <f>64718974+4078649.08+282000+8120926</f>
        <v>77200549.079999998</v>
      </c>
      <c r="F41" s="11">
        <f t="shared" ref="F41:F47" si="1">+E41/D41</f>
        <v>0.78754533535726967</v>
      </c>
    </row>
    <row r="42" spans="3:10" s="1" customFormat="1" hidden="1" x14ac:dyDescent="0.2">
      <c r="C42" s="13" t="s">
        <v>39</v>
      </c>
      <c r="D42" s="14">
        <v>0</v>
      </c>
      <c r="E42" s="14">
        <v>0</v>
      </c>
      <c r="F42" s="11" t="e">
        <f t="shared" si="1"/>
        <v>#DIV/0!</v>
      </c>
    </row>
    <row r="43" spans="3:10" s="1" customFormat="1" x14ac:dyDescent="0.2">
      <c r="C43" s="13" t="s">
        <v>40</v>
      </c>
      <c r="D43" s="14">
        <v>17134000</v>
      </c>
      <c r="E43" s="14">
        <v>13266898</v>
      </c>
      <c r="F43" s="11">
        <f t="shared" si="1"/>
        <v>0.77430243959379008</v>
      </c>
    </row>
    <row r="44" spans="3:10" s="1" customFormat="1" x14ac:dyDescent="0.2">
      <c r="C44" s="13" t="s">
        <v>41</v>
      </c>
      <c r="D44" s="14">
        <v>15000000</v>
      </c>
      <c r="E44" s="14">
        <v>1110728</v>
      </c>
      <c r="F44" s="11">
        <f t="shared" si="1"/>
        <v>7.4048533333333333E-2</v>
      </c>
    </row>
    <row r="45" spans="3:10" s="1" customFormat="1" x14ac:dyDescent="0.2">
      <c r="C45" s="13" t="s">
        <v>42</v>
      </c>
      <c r="D45" s="14">
        <v>18635000</v>
      </c>
      <c r="E45" s="14">
        <v>10596898</v>
      </c>
      <c r="F45" s="11">
        <f t="shared" si="1"/>
        <v>0.56865564797424206</v>
      </c>
    </row>
    <row r="46" spans="3:10" s="1" customFormat="1" ht="12.75" thickBot="1" x14ac:dyDescent="0.25">
      <c r="C46" s="13" t="s">
        <v>43</v>
      </c>
      <c r="D46" s="40">
        <v>50748400</v>
      </c>
      <c r="E46" s="40">
        <v>39747022</v>
      </c>
      <c r="F46" s="19">
        <f t="shared" si="1"/>
        <v>0.78321724428750461</v>
      </c>
      <c r="H46" s="41"/>
      <c r="I46" s="41"/>
      <c r="J46" s="41"/>
    </row>
    <row r="47" spans="3:10" s="1" customFormat="1" ht="12.75" thickTop="1" x14ac:dyDescent="0.2">
      <c r="C47" s="42" t="s">
        <v>44</v>
      </c>
      <c r="D47" s="21">
        <f>SUM(D37:D46)</f>
        <v>330357741.66666663</v>
      </c>
      <c r="E47" s="21">
        <f>SUM(E37:E46)</f>
        <v>235407457.07999998</v>
      </c>
      <c r="F47" s="23">
        <f t="shared" si="1"/>
        <v>0.71258344330712797</v>
      </c>
    </row>
    <row r="48" spans="3:10" s="1" customFormat="1" x14ac:dyDescent="0.2">
      <c r="C48" s="25"/>
      <c r="D48" s="43"/>
      <c r="E48" s="26"/>
      <c r="F48" s="35"/>
    </row>
    <row r="49" spans="3:6" x14ac:dyDescent="0.2">
      <c r="C49" s="44" t="s">
        <v>45</v>
      </c>
      <c r="D49" s="45"/>
      <c r="E49" s="8"/>
      <c r="F49" s="35"/>
    </row>
    <row r="50" spans="3:6" s="1" customFormat="1" x14ac:dyDescent="0.2">
      <c r="C50" s="38" t="s">
        <v>46</v>
      </c>
      <c r="D50" s="14">
        <v>292692817.20240003</v>
      </c>
      <c r="E50" s="14">
        <f>260217251+8537233+1823806</f>
        <v>270578290</v>
      </c>
      <c r="F50" s="11">
        <f t="shared" ref="F50:F88" si="2">+E50/D50</f>
        <v>0.92444458523521744</v>
      </c>
    </row>
    <row r="51" spans="3:6" s="1" customFormat="1" x14ac:dyDescent="0.2">
      <c r="C51" s="38" t="s">
        <v>47</v>
      </c>
      <c r="D51" s="14">
        <v>107330456.06812009</v>
      </c>
      <c r="E51" s="14">
        <v>73649767</v>
      </c>
      <c r="F51" s="11">
        <f t="shared" si="2"/>
        <v>0.68619634815728581</v>
      </c>
    </row>
    <row r="52" spans="3:6" s="1" customFormat="1" x14ac:dyDescent="0.2">
      <c r="C52" s="46" t="s">
        <v>48</v>
      </c>
      <c r="D52" s="14">
        <v>38000000</v>
      </c>
      <c r="E52" s="47">
        <f>34017233+999358</f>
        <v>35016591</v>
      </c>
      <c r="F52" s="11">
        <f t="shared" si="2"/>
        <v>0.92148923684210526</v>
      </c>
    </row>
    <row r="53" spans="3:6" s="1" customFormat="1" x14ac:dyDescent="0.2">
      <c r="C53" s="38" t="s">
        <v>49</v>
      </c>
      <c r="D53" s="14">
        <v>24391068.100200001</v>
      </c>
      <c r="E53" s="47">
        <v>23056745</v>
      </c>
      <c r="F53" s="11">
        <f t="shared" si="2"/>
        <v>0.94529460150254507</v>
      </c>
    </row>
    <row r="54" spans="3:6" s="1" customFormat="1" x14ac:dyDescent="0.2">
      <c r="C54" s="38" t="s">
        <v>50</v>
      </c>
      <c r="D54" s="14">
        <v>6120000</v>
      </c>
      <c r="E54" s="14">
        <v>2931133</v>
      </c>
      <c r="F54" s="11">
        <f t="shared" si="2"/>
        <v>0.47894330065359475</v>
      </c>
    </row>
    <row r="55" spans="3:6" s="1" customFormat="1" x14ac:dyDescent="0.2">
      <c r="C55" s="38" t="s">
        <v>51</v>
      </c>
      <c r="D55" s="14">
        <v>8000000</v>
      </c>
      <c r="E55" s="14">
        <v>9468105</v>
      </c>
      <c r="F55" s="11">
        <f t="shared" si="2"/>
        <v>1.1835131249999999</v>
      </c>
    </row>
    <row r="56" spans="3:6" s="1" customFormat="1" x14ac:dyDescent="0.2">
      <c r="C56" s="38" t="s">
        <v>52</v>
      </c>
      <c r="D56" s="14">
        <v>2416355</v>
      </c>
      <c r="E56" s="14">
        <v>1884673</v>
      </c>
      <c r="F56" s="11">
        <f t="shared" si="2"/>
        <v>0.77996527828071616</v>
      </c>
    </row>
    <row r="57" spans="3:6" s="1" customFormat="1" x14ac:dyDescent="0.2">
      <c r="C57" s="38" t="s">
        <v>53</v>
      </c>
      <c r="D57" s="14">
        <v>4000000</v>
      </c>
      <c r="E57" s="14">
        <v>3176467</v>
      </c>
      <c r="F57" s="11">
        <f t="shared" si="2"/>
        <v>0.79411675000000004</v>
      </c>
    </row>
    <row r="58" spans="3:6" s="1" customFormat="1" x14ac:dyDescent="0.2">
      <c r="C58" s="38" t="s">
        <v>54</v>
      </c>
      <c r="D58" s="14">
        <v>2000000</v>
      </c>
      <c r="E58" s="14">
        <v>1421440</v>
      </c>
      <c r="F58" s="11">
        <f t="shared" si="2"/>
        <v>0.71072000000000002</v>
      </c>
    </row>
    <row r="59" spans="3:6" s="1" customFormat="1" x14ac:dyDescent="0.2">
      <c r="C59" s="38" t="s">
        <v>55</v>
      </c>
      <c r="D59" s="14">
        <v>1600000</v>
      </c>
      <c r="E59" s="14">
        <v>1321858</v>
      </c>
      <c r="F59" s="11">
        <f t="shared" si="2"/>
        <v>0.82616124999999996</v>
      </c>
    </row>
    <row r="60" spans="3:6" s="1" customFormat="1" x14ac:dyDescent="0.2">
      <c r="C60" s="38" t="s">
        <v>56</v>
      </c>
      <c r="D60" s="14">
        <v>2000000</v>
      </c>
      <c r="E60" s="14">
        <v>497978</v>
      </c>
      <c r="F60" s="11">
        <f t="shared" si="2"/>
        <v>0.24898899999999999</v>
      </c>
    </row>
    <row r="61" spans="3:6" s="1" customFormat="1" x14ac:dyDescent="0.2">
      <c r="C61" s="38" t="s">
        <v>57</v>
      </c>
      <c r="D61" s="14">
        <v>500000</v>
      </c>
      <c r="E61" s="14">
        <v>51559</v>
      </c>
      <c r="F61" s="11">
        <f t="shared" si="2"/>
        <v>0.103118</v>
      </c>
    </row>
    <row r="62" spans="3:6" s="1" customFormat="1" x14ac:dyDescent="0.2">
      <c r="C62" s="38" t="s">
        <v>58</v>
      </c>
      <c r="D62" s="14">
        <v>150000</v>
      </c>
      <c r="E62" s="14">
        <v>100256</v>
      </c>
      <c r="F62" s="11">
        <f t="shared" si="2"/>
        <v>0.66837333333333337</v>
      </c>
    </row>
    <row r="63" spans="3:6" s="1" customFormat="1" x14ac:dyDescent="0.2">
      <c r="C63" s="38" t="s">
        <v>59</v>
      </c>
      <c r="D63" s="14">
        <v>250000</v>
      </c>
      <c r="E63" s="14">
        <v>125185</v>
      </c>
      <c r="F63" s="11">
        <f t="shared" si="2"/>
        <v>0.50073999999999996</v>
      </c>
    </row>
    <row r="64" spans="3:6" s="1" customFormat="1" x14ac:dyDescent="0.2">
      <c r="C64" s="38" t="s">
        <v>60</v>
      </c>
      <c r="D64" s="14">
        <v>250000</v>
      </c>
      <c r="E64" s="14">
        <v>0</v>
      </c>
      <c r="F64" s="11">
        <f t="shared" si="2"/>
        <v>0</v>
      </c>
    </row>
    <row r="65" spans="3:6" s="1" customFormat="1" x14ac:dyDescent="0.2">
      <c r="C65" s="38" t="s">
        <v>61</v>
      </c>
      <c r="D65" s="14">
        <v>5000000</v>
      </c>
      <c r="E65" s="14">
        <v>8140233</v>
      </c>
      <c r="F65" s="11">
        <f t="shared" si="2"/>
        <v>1.6280466</v>
      </c>
    </row>
    <row r="66" spans="3:6" s="1" customFormat="1" x14ac:dyDescent="0.2">
      <c r="C66" s="38" t="s">
        <v>62</v>
      </c>
      <c r="D66" s="14">
        <v>42000000</v>
      </c>
      <c r="E66" s="14">
        <v>26961810</v>
      </c>
      <c r="F66" s="11">
        <f t="shared" si="2"/>
        <v>0.64194785714285718</v>
      </c>
    </row>
    <row r="67" spans="3:6" s="1" customFormat="1" x14ac:dyDescent="0.2">
      <c r="C67" s="38" t="s">
        <v>63</v>
      </c>
      <c r="D67" s="14">
        <v>2000000</v>
      </c>
      <c r="E67" s="14">
        <f>413234+57200+212160+124370</f>
        <v>806964</v>
      </c>
      <c r="F67" s="11">
        <f t="shared" si="2"/>
        <v>0.40348200000000001</v>
      </c>
    </row>
    <row r="68" spans="3:6" s="1" customFormat="1" x14ac:dyDescent="0.2">
      <c r="C68" s="38" t="s">
        <v>64</v>
      </c>
      <c r="D68" s="14">
        <v>3000000</v>
      </c>
      <c r="E68" s="14">
        <v>3024781</v>
      </c>
      <c r="F68" s="11">
        <f t="shared" si="2"/>
        <v>1.0082603333333333</v>
      </c>
    </row>
    <row r="69" spans="3:6" s="1" customFormat="1" x14ac:dyDescent="0.2">
      <c r="C69" s="9" t="s">
        <v>65</v>
      </c>
      <c r="D69" s="47">
        <v>14000000</v>
      </c>
      <c r="E69" s="47">
        <v>15128345</v>
      </c>
      <c r="F69" s="11">
        <f t="shared" si="2"/>
        <v>1.0805960714285714</v>
      </c>
    </row>
    <row r="70" spans="3:6" s="1" customFormat="1" x14ac:dyDescent="0.2">
      <c r="C70" s="38" t="s">
        <v>66</v>
      </c>
      <c r="D70" s="14">
        <v>3000000</v>
      </c>
      <c r="E70" s="14">
        <v>4588420</v>
      </c>
      <c r="F70" s="11">
        <f t="shared" si="2"/>
        <v>1.5294733333333332</v>
      </c>
    </row>
    <row r="71" spans="3:6" s="1" customFormat="1" x14ac:dyDescent="0.2">
      <c r="C71" s="38" t="s">
        <v>67</v>
      </c>
      <c r="D71" s="14">
        <v>25000000</v>
      </c>
      <c r="E71" s="14">
        <v>48195113.750000022</v>
      </c>
      <c r="F71" s="11">
        <f t="shared" si="2"/>
        <v>1.9278045500000009</v>
      </c>
    </row>
    <row r="72" spans="3:6" s="1" customFormat="1" x14ac:dyDescent="0.2">
      <c r="C72" s="38" t="s">
        <v>68</v>
      </c>
      <c r="D72" s="14">
        <v>2000000</v>
      </c>
      <c r="E72" s="14">
        <v>2185322.42</v>
      </c>
      <c r="F72" s="11">
        <f t="shared" si="2"/>
        <v>1.0926612099999999</v>
      </c>
    </row>
    <row r="73" spans="3:6" s="1" customFormat="1" x14ac:dyDescent="0.2">
      <c r="C73" s="38" t="s">
        <v>69</v>
      </c>
      <c r="D73" s="14">
        <v>2500000</v>
      </c>
      <c r="E73" s="14">
        <v>1927017</v>
      </c>
      <c r="F73" s="11">
        <f t="shared" si="2"/>
        <v>0.77080680000000001</v>
      </c>
    </row>
    <row r="74" spans="3:6" s="1" customFormat="1" x14ac:dyDescent="0.2">
      <c r="C74" s="38" t="s">
        <v>70</v>
      </c>
      <c r="D74" s="14">
        <v>1500000</v>
      </c>
      <c r="E74" s="14">
        <v>1976318</v>
      </c>
      <c r="F74" s="11">
        <f t="shared" si="2"/>
        <v>1.3175453333333333</v>
      </c>
    </row>
    <row r="75" spans="3:6" s="1" customFormat="1" x14ac:dyDescent="0.2">
      <c r="C75" s="38" t="s">
        <v>71</v>
      </c>
      <c r="D75" s="14">
        <v>500000</v>
      </c>
      <c r="E75" s="14">
        <v>309875</v>
      </c>
      <c r="F75" s="11">
        <f t="shared" si="2"/>
        <v>0.61975000000000002</v>
      </c>
    </row>
    <row r="76" spans="3:6" s="1" customFormat="1" x14ac:dyDescent="0.2">
      <c r="C76" s="38" t="s">
        <v>72</v>
      </c>
      <c r="D76" s="14">
        <v>945000</v>
      </c>
      <c r="E76" s="14">
        <v>560792</v>
      </c>
      <c r="F76" s="11">
        <f t="shared" si="2"/>
        <v>0.59343068783068786</v>
      </c>
    </row>
    <row r="77" spans="3:6" s="1" customFormat="1" x14ac:dyDescent="0.2">
      <c r="C77" s="38" t="s">
        <v>73</v>
      </c>
      <c r="D77" s="14">
        <v>1500000</v>
      </c>
      <c r="E77" s="14">
        <v>349771</v>
      </c>
      <c r="F77" s="11">
        <f t="shared" si="2"/>
        <v>0.23318066666666667</v>
      </c>
    </row>
    <row r="78" spans="3:6" s="1" customFormat="1" x14ac:dyDescent="0.2">
      <c r="C78" s="38" t="s">
        <v>74</v>
      </c>
      <c r="D78" s="14">
        <v>1000000</v>
      </c>
      <c r="E78" s="14">
        <v>1064079</v>
      </c>
      <c r="F78" s="11">
        <f t="shared" si="2"/>
        <v>1.064079</v>
      </c>
    </row>
    <row r="79" spans="3:6" s="1" customFormat="1" x14ac:dyDescent="0.2">
      <c r="C79" s="38" t="s">
        <v>75</v>
      </c>
      <c r="D79" s="14">
        <v>660000</v>
      </c>
      <c r="E79" s="14">
        <v>855867</v>
      </c>
      <c r="F79" s="11">
        <f t="shared" si="2"/>
        <v>1.2967681818181818</v>
      </c>
    </row>
    <row r="80" spans="3:6" s="1" customFormat="1" x14ac:dyDescent="0.2">
      <c r="C80" s="38" t="s">
        <v>76</v>
      </c>
      <c r="D80" s="14">
        <v>24794000</v>
      </c>
      <c r="E80" s="14">
        <v>24630902</v>
      </c>
      <c r="F80" s="11">
        <f t="shared" si="2"/>
        <v>0.99342187626038558</v>
      </c>
    </row>
    <row r="81" spans="3:6" s="1" customFormat="1" x14ac:dyDescent="0.2">
      <c r="C81" s="38" t="s">
        <v>77</v>
      </c>
      <c r="D81" s="14">
        <v>5000000</v>
      </c>
      <c r="E81" s="14">
        <v>0</v>
      </c>
      <c r="F81" s="11">
        <f t="shared" si="2"/>
        <v>0</v>
      </c>
    </row>
    <row r="82" spans="3:6" s="1" customFormat="1" x14ac:dyDescent="0.2">
      <c r="C82" s="38" t="s">
        <v>78</v>
      </c>
      <c r="D82" s="14">
        <v>250000</v>
      </c>
      <c r="E82" s="14">
        <v>0</v>
      </c>
      <c r="F82" s="11">
        <f t="shared" si="2"/>
        <v>0</v>
      </c>
    </row>
    <row r="83" spans="3:6" s="1" customFormat="1" x14ac:dyDescent="0.2">
      <c r="C83" s="38" t="s">
        <v>79</v>
      </c>
      <c r="D83" s="14">
        <v>180000000</v>
      </c>
      <c r="E83" s="47">
        <f>182350234+2252299.83</f>
        <v>184602533.83000001</v>
      </c>
      <c r="F83" s="11">
        <f t="shared" si="2"/>
        <v>1.025569632388889</v>
      </c>
    </row>
    <row r="84" spans="3:6" s="1" customFormat="1" x14ac:dyDescent="0.2">
      <c r="C84" s="38" t="s">
        <v>80</v>
      </c>
      <c r="D84" s="48">
        <v>14640740</v>
      </c>
      <c r="E84" s="47">
        <v>15495912.76</v>
      </c>
      <c r="F84" s="11">
        <f t="shared" si="2"/>
        <v>1.0584104874480389</v>
      </c>
    </row>
    <row r="85" spans="3:6" s="1" customFormat="1" x14ac:dyDescent="0.2">
      <c r="C85" s="38" t="s">
        <v>81</v>
      </c>
      <c r="D85" s="48">
        <v>14789772</v>
      </c>
      <c r="E85" s="48">
        <f>4644237.5+100000+1693736</f>
        <v>6437973.5</v>
      </c>
      <c r="F85" s="11">
        <f t="shared" si="2"/>
        <v>0.43529903638812012</v>
      </c>
    </row>
    <row r="86" spans="3:6" s="1" customFormat="1" x14ac:dyDescent="0.2">
      <c r="C86" s="38" t="s">
        <v>82</v>
      </c>
      <c r="D86" s="48">
        <v>1000000</v>
      </c>
      <c r="E86" s="48">
        <v>0</v>
      </c>
      <c r="F86" s="11">
        <f t="shared" si="2"/>
        <v>0</v>
      </c>
    </row>
    <row r="87" spans="3:6" s="1" customFormat="1" ht="12.75" thickBot="1" x14ac:dyDescent="0.25">
      <c r="C87" s="38" t="s">
        <v>83</v>
      </c>
      <c r="D87" s="40">
        <v>2400000</v>
      </c>
      <c r="E87" s="40">
        <v>1320000</v>
      </c>
      <c r="F87" s="19">
        <f t="shared" si="2"/>
        <v>0.55000000000000004</v>
      </c>
    </row>
    <row r="88" spans="3:6" ht="12.75" thickTop="1" x14ac:dyDescent="0.2">
      <c r="C88" s="49" t="s">
        <v>84</v>
      </c>
      <c r="D88" s="50">
        <f>SUM(D50:D87)</f>
        <v>837180208.37072015</v>
      </c>
      <c r="E88" s="50">
        <f t="shared" ref="E88" si="3">SUM(E50:E87)</f>
        <v>771842077.26000011</v>
      </c>
      <c r="F88" s="23">
        <f t="shared" si="2"/>
        <v>0.92195452011714663</v>
      </c>
    </row>
    <row r="89" spans="3:6" x14ac:dyDescent="0.2">
      <c r="C89" s="44"/>
      <c r="D89" s="37"/>
      <c r="E89" s="8"/>
      <c r="F89" s="35"/>
    </row>
    <row r="90" spans="3:6" x14ac:dyDescent="0.2">
      <c r="C90" s="103" t="s">
        <v>34</v>
      </c>
      <c r="D90" s="103"/>
      <c r="E90" s="103"/>
      <c r="F90" s="103"/>
    </row>
    <row r="91" spans="3:6" s="1" customFormat="1" ht="24" x14ac:dyDescent="0.2">
      <c r="C91" s="3" t="s">
        <v>4</v>
      </c>
      <c r="D91" s="4" t="s">
        <v>5</v>
      </c>
      <c r="E91" s="4" t="s">
        <v>35</v>
      </c>
      <c r="F91" s="5" t="s">
        <v>7</v>
      </c>
    </row>
    <row r="92" spans="3:6" s="1" customFormat="1" x14ac:dyDescent="0.2">
      <c r="C92" s="51" t="s">
        <v>85</v>
      </c>
      <c r="D92" s="37"/>
      <c r="E92" s="8"/>
      <c r="F92" s="52"/>
    </row>
    <row r="93" spans="3:6" s="1" customFormat="1" x14ac:dyDescent="0.2">
      <c r="C93" s="13" t="s">
        <v>71</v>
      </c>
      <c r="D93" s="14">
        <v>500000</v>
      </c>
      <c r="E93" s="14">
        <f>88878+144796+106000</f>
        <v>339674</v>
      </c>
      <c r="F93" s="11">
        <f t="shared" ref="F93:F98" si="4">+E93/D93</f>
        <v>0.67934799999999995</v>
      </c>
    </row>
    <row r="94" spans="3:6" s="1" customFormat="1" x14ac:dyDescent="0.2">
      <c r="C94" s="13" t="s">
        <v>86</v>
      </c>
      <c r="D94" s="14">
        <v>500000</v>
      </c>
      <c r="E94" s="14">
        <v>453386</v>
      </c>
      <c r="F94" s="11">
        <f t="shared" si="4"/>
        <v>0.90677200000000002</v>
      </c>
    </row>
    <row r="95" spans="3:6" s="1" customFormat="1" x14ac:dyDescent="0.2">
      <c r="C95" s="13" t="s">
        <v>87</v>
      </c>
      <c r="D95" s="14">
        <v>500000</v>
      </c>
      <c r="E95" s="14">
        <v>355070</v>
      </c>
      <c r="F95" s="11">
        <f t="shared" si="4"/>
        <v>0.71013999999999999</v>
      </c>
    </row>
    <row r="96" spans="3:6" s="1" customFormat="1" x14ac:dyDescent="0.2">
      <c r="C96" s="13" t="s">
        <v>88</v>
      </c>
      <c r="D96" s="14">
        <v>2000000</v>
      </c>
      <c r="E96" s="14">
        <f>233486+889307</f>
        <v>1122793</v>
      </c>
      <c r="F96" s="11">
        <f t="shared" si="4"/>
        <v>0.56139649999999996</v>
      </c>
    </row>
    <row r="97" spans="3:6" s="1" customFormat="1" ht="12.75" thickBot="1" x14ac:dyDescent="0.25">
      <c r="C97" s="13" t="s">
        <v>89</v>
      </c>
      <c r="D97" s="40">
        <v>1500000</v>
      </c>
      <c r="E97" s="40">
        <f>230000+895000</f>
        <v>1125000</v>
      </c>
      <c r="F97" s="19">
        <f t="shared" si="4"/>
        <v>0.75</v>
      </c>
    </row>
    <row r="98" spans="3:6" ht="12.75" thickTop="1" x14ac:dyDescent="0.2">
      <c r="C98" s="53" t="s">
        <v>90</v>
      </c>
      <c r="D98" s="54">
        <f>SUM(D93:D97)</f>
        <v>5000000</v>
      </c>
      <c r="E98" s="54">
        <f t="shared" ref="E98" si="5">SUM(E93:E97)</f>
        <v>3395923</v>
      </c>
      <c r="F98" s="23">
        <f t="shared" si="4"/>
        <v>0.67918460000000003</v>
      </c>
    </row>
    <row r="99" spans="3:6" s="1" customFormat="1" x14ac:dyDescent="0.2">
      <c r="C99" s="55"/>
      <c r="D99" s="56"/>
      <c r="E99" s="26"/>
      <c r="F99" s="35"/>
    </row>
    <row r="100" spans="3:6" s="1" customFormat="1" x14ac:dyDescent="0.2">
      <c r="C100" s="51" t="s">
        <v>91</v>
      </c>
      <c r="D100" s="37"/>
      <c r="E100" s="8"/>
      <c r="F100" s="35"/>
    </row>
    <row r="101" spans="3:6" s="1" customFormat="1" x14ac:dyDescent="0.2">
      <c r="C101" s="13" t="s">
        <v>71</v>
      </c>
      <c r="D101" s="14">
        <v>620000</v>
      </c>
      <c r="E101" s="14">
        <f>250067+400000</f>
        <v>650067</v>
      </c>
      <c r="F101" s="11">
        <f t="shared" ref="F101:F106" si="6">+E101/D101</f>
        <v>1.0484951612903226</v>
      </c>
    </row>
    <row r="102" spans="3:6" s="1" customFormat="1" x14ac:dyDescent="0.2">
      <c r="C102" s="13" t="s">
        <v>86</v>
      </c>
      <c r="D102" s="14">
        <v>1080000</v>
      </c>
      <c r="E102" s="14">
        <v>895428</v>
      </c>
      <c r="F102" s="11">
        <f t="shared" si="6"/>
        <v>0.82909999999999995</v>
      </c>
    </row>
    <row r="103" spans="3:6" s="1" customFormat="1" x14ac:dyDescent="0.2">
      <c r="C103" s="13" t="s">
        <v>92</v>
      </c>
      <c r="D103" s="14">
        <v>600000</v>
      </c>
      <c r="E103" s="14">
        <v>246960</v>
      </c>
      <c r="F103" s="11">
        <f t="shared" si="6"/>
        <v>0.41160000000000002</v>
      </c>
    </row>
    <row r="104" spans="3:6" s="1" customFormat="1" x14ac:dyDescent="0.2">
      <c r="C104" s="13" t="s">
        <v>93</v>
      </c>
      <c r="D104" s="14">
        <v>500000</v>
      </c>
      <c r="E104" s="14">
        <v>0</v>
      </c>
      <c r="F104" s="11">
        <f t="shared" si="6"/>
        <v>0</v>
      </c>
    </row>
    <row r="105" spans="3:6" s="1" customFormat="1" ht="12.75" thickBot="1" x14ac:dyDescent="0.25">
      <c r="C105" s="13" t="s">
        <v>94</v>
      </c>
      <c r="D105" s="40">
        <v>600000</v>
      </c>
      <c r="E105" s="40">
        <v>21373</v>
      </c>
      <c r="F105" s="19">
        <f t="shared" si="6"/>
        <v>3.562166666666667E-2</v>
      </c>
    </row>
    <row r="106" spans="3:6" s="1" customFormat="1" ht="12.75" thickTop="1" x14ac:dyDescent="0.2">
      <c r="C106" s="53" t="s">
        <v>95</v>
      </c>
      <c r="D106" s="54">
        <f>SUM(D101:D105)</f>
        <v>3400000</v>
      </c>
      <c r="E106" s="54">
        <f t="shared" ref="E106" si="7">+E101+E102+E103+E104+E105</f>
        <v>1813828</v>
      </c>
      <c r="F106" s="23">
        <f t="shared" si="6"/>
        <v>0.53347882352941178</v>
      </c>
    </row>
    <row r="107" spans="3:6" s="1" customFormat="1" x14ac:dyDescent="0.2">
      <c r="C107" s="55"/>
      <c r="D107" s="56"/>
      <c r="E107" s="26"/>
      <c r="F107" s="35"/>
    </row>
    <row r="108" spans="3:6" s="1" customFormat="1" x14ac:dyDescent="0.2">
      <c r="C108" s="55" t="s">
        <v>96</v>
      </c>
      <c r="D108" s="57"/>
      <c r="E108" s="26"/>
      <c r="F108" s="35"/>
    </row>
    <row r="109" spans="3:6" s="1" customFormat="1" x14ac:dyDescent="0.2">
      <c r="C109" s="38" t="s">
        <v>97</v>
      </c>
      <c r="D109" s="14">
        <v>3240000</v>
      </c>
      <c r="E109" s="14">
        <v>2680000</v>
      </c>
      <c r="F109" s="11">
        <f>+E109/D109</f>
        <v>0.8271604938271605</v>
      </c>
    </row>
    <row r="110" spans="3:6" s="1" customFormat="1" ht="12.75" thickBot="1" x14ac:dyDescent="0.25">
      <c r="C110" s="58" t="s">
        <v>98</v>
      </c>
      <c r="D110" s="40">
        <v>4752109.3</v>
      </c>
      <c r="E110" s="40">
        <v>1085734</v>
      </c>
      <c r="F110" s="19">
        <f>+E110/D110</f>
        <v>0.22847412200725267</v>
      </c>
    </row>
    <row r="111" spans="3:6" ht="12.75" thickTop="1" x14ac:dyDescent="0.2">
      <c r="C111" s="42" t="s">
        <v>99</v>
      </c>
      <c r="D111" s="54">
        <f>SUM(D109:D110)</f>
        <v>7992109.2999999998</v>
      </c>
      <c r="E111" s="54">
        <f t="shared" ref="E111" si="8">+E109+E110</f>
        <v>3765734</v>
      </c>
      <c r="F111" s="23">
        <f>+E111/D111</f>
        <v>0.47118149397681536</v>
      </c>
    </row>
    <row r="112" spans="3:6" s="1" customFormat="1" x14ac:dyDescent="0.2">
      <c r="C112" s="25"/>
      <c r="D112" s="56"/>
      <c r="E112" s="26"/>
      <c r="F112" s="35"/>
    </row>
    <row r="113" spans="1:99" s="1" customFormat="1" x14ac:dyDescent="0.2">
      <c r="C113" s="44" t="s">
        <v>100</v>
      </c>
      <c r="D113" s="45"/>
      <c r="E113" s="8"/>
      <c r="F113" s="35"/>
    </row>
    <row r="114" spans="1:99" s="1" customFormat="1" x14ac:dyDescent="0.2">
      <c r="C114" s="38" t="s">
        <v>101</v>
      </c>
      <c r="D114" s="14">
        <v>12780000</v>
      </c>
      <c r="E114" s="14">
        <v>12801732</v>
      </c>
      <c r="F114" s="11">
        <f t="shared" ref="F114:F133" si="9">+E114/D114</f>
        <v>1.0017004694835681</v>
      </c>
    </row>
    <row r="115" spans="1:99" s="1" customFormat="1" x14ac:dyDescent="0.2">
      <c r="C115" s="38" t="s">
        <v>102</v>
      </c>
      <c r="D115" s="14">
        <v>12000000</v>
      </c>
      <c r="E115" s="14">
        <v>14139600</v>
      </c>
      <c r="F115" s="11">
        <f t="shared" si="9"/>
        <v>1.1782999999999999</v>
      </c>
    </row>
    <row r="116" spans="1:99" s="1" customFormat="1" x14ac:dyDescent="0.2">
      <c r="C116" s="38" t="s">
        <v>103</v>
      </c>
      <c r="D116" s="14">
        <v>1500000</v>
      </c>
      <c r="E116" s="14">
        <v>1300000</v>
      </c>
      <c r="F116" s="11">
        <f t="shared" si="9"/>
        <v>0.8666666666666667</v>
      </c>
    </row>
    <row r="117" spans="1:99" s="1" customFormat="1" x14ac:dyDescent="0.2">
      <c r="C117" s="38" t="s">
        <v>104</v>
      </c>
      <c r="D117" s="14">
        <v>4624000</v>
      </c>
      <c r="E117" s="14">
        <v>11458000</v>
      </c>
      <c r="F117" s="11">
        <f t="shared" si="9"/>
        <v>2.4779411764705883</v>
      </c>
    </row>
    <row r="118" spans="1:99" s="59" customFormat="1" x14ac:dyDescent="0.2">
      <c r="A118" s="1"/>
      <c r="B118" s="1"/>
      <c r="C118" s="38" t="s">
        <v>105</v>
      </c>
      <c r="D118" s="14">
        <v>2312000</v>
      </c>
      <c r="E118" s="14">
        <v>0</v>
      </c>
      <c r="F118" s="11">
        <f t="shared" si="9"/>
        <v>0</v>
      </c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</row>
    <row r="119" spans="1:99" s="1" customFormat="1" x14ac:dyDescent="0.2">
      <c r="C119" s="38" t="s">
        <v>106</v>
      </c>
      <c r="D119" s="14">
        <v>4000000</v>
      </c>
      <c r="E119" s="14">
        <v>4000000</v>
      </c>
      <c r="F119" s="11">
        <f t="shared" si="9"/>
        <v>1</v>
      </c>
    </row>
    <row r="120" spans="1:99" s="1" customFormat="1" x14ac:dyDescent="0.2">
      <c r="C120" s="38" t="s">
        <v>107</v>
      </c>
      <c r="D120" s="14">
        <f>2200000-450000</f>
        <v>1750000</v>
      </c>
      <c r="E120" s="14">
        <v>1138656</v>
      </c>
      <c r="F120" s="11">
        <f t="shared" si="9"/>
        <v>0.65066057142857148</v>
      </c>
    </row>
    <row r="121" spans="1:99" s="1" customFormat="1" x14ac:dyDescent="0.2">
      <c r="C121" s="38" t="s">
        <v>108</v>
      </c>
      <c r="D121" s="14">
        <v>3000000</v>
      </c>
      <c r="E121" s="14">
        <v>2964394</v>
      </c>
      <c r="F121" s="11">
        <f t="shared" si="9"/>
        <v>0.98813133333333336</v>
      </c>
    </row>
    <row r="122" spans="1:99" s="1" customFormat="1" x14ac:dyDescent="0.2">
      <c r="C122" s="38" t="s">
        <v>109</v>
      </c>
      <c r="D122" s="14">
        <v>2500000</v>
      </c>
      <c r="E122" s="14">
        <v>1803230</v>
      </c>
      <c r="F122" s="11">
        <f t="shared" si="9"/>
        <v>0.72129200000000004</v>
      </c>
    </row>
    <row r="123" spans="1:99" s="1" customFormat="1" x14ac:dyDescent="0.2">
      <c r="C123" s="38" t="s">
        <v>110</v>
      </c>
      <c r="D123" s="14">
        <v>250000</v>
      </c>
      <c r="E123" s="14">
        <v>0</v>
      </c>
      <c r="F123" s="11">
        <f t="shared" si="9"/>
        <v>0</v>
      </c>
    </row>
    <row r="124" spans="1:99" s="1" customFormat="1" x14ac:dyDescent="0.2">
      <c r="C124" s="38" t="s">
        <v>111</v>
      </c>
      <c r="D124" s="14">
        <v>8000000</v>
      </c>
      <c r="E124" s="14">
        <v>4373796</v>
      </c>
      <c r="F124" s="11">
        <f t="shared" si="9"/>
        <v>0.54672449999999995</v>
      </c>
    </row>
    <row r="125" spans="1:99" s="1" customFormat="1" x14ac:dyDescent="0.2">
      <c r="C125" s="38" t="s">
        <v>112</v>
      </c>
      <c r="D125" s="14">
        <v>14000000</v>
      </c>
      <c r="E125" s="14">
        <v>12039480</v>
      </c>
      <c r="F125" s="11">
        <f t="shared" si="9"/>
        <v>0.85996285714285714</v>
      </c>
    </row>
    <row r="126" spans="1:99" s="1" customFormat="1" x14ac:dyDescent="0.2">
      <c r="C126" s="38" t="s">
        <v>113</v>
      </c>
      <c r="D126" s="14">
        <v>6000000</v>
      </c>
      <c r="E126" s="14">
        <v>3339224</v>
      </c>
      <c r="F126" s="11">
        <f t="shared" si="9"/>
        <v>0.55653733333333333</v>
      </c>
    </row>
    <row r="127" spans="1:99" s="1" customFormat="1" ht="12" customHeight="1" x14ac:dyDescent="0.2">
      <c r="C127" s="38" t="s">
        <v>114</v>
      </c>
      <c r="D127" s="14">
        <v>1500000</v>
      </c>
      <c r="E127" s="14">
        <v>738537</v>
      </c>
      <c r="F127" s="11">
        <f t="shared" si="9"/>
        <v>0.49235800000000002</v>
      </c>
    </row>
    <row r="128" spans="1:99" s="59" customFormat="1" ht="12" customHeight="1" x14ac:dyDescent="0.2">
      <c r="A128" s="1"/>
      <c r="B128" s="1"/>
      <c r="C128" s="38" t="s">
        <v>115</v>
      </c>
      <c r="D128" s="14">
        <v>350000</v>
      </c>
      <c r="E128" s="14">
        <v>0</v>
      </c>
      <c r="F128" s="11">
        <f t="shared" si="9"/>
        <v>0</v>
      </c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</row>
    <row r="129" spans="1:99" s="59" customFormat="1" x14ac:dyDescent="0.2">
      <c r="A129" s="1"/>
      <c r="B129" s="1"/>
      <c r="C129" s="60" t="s">
        <v>116</v>
      </c>
      <c r="D129" s="14">
        <v>12000000</v>
      </c>
      <c r="E129" s="14">
        <v>10725000</v>
      </c>
      <c r="F129" s="11">
        <f t="shared" si="9"/>
        <v>0.89375000000000004</v>
      </c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</row>
    <row r="130" spans="1:99" s="1" customFormat="1" x14ac:dyDescent="0.2">
      <c r="C130" s="61" t="s">
        <v>117</v>
      </c>
      <c r="D130" s="62">
        <f>8539009.1+5360612+450000</f>
        <v>14349621.1</v>
      </c>
      <c r="E130" s="62">
        <v>14468684</v>
      </c>
      <c r="F130" s="11">
        <f t="shared" si="9"/>
        <v>1.0082972852851146</v>
      </c>
    </row>
    <row r="131" spans="1:99" x14ac:dyDescent="0.2">
      <c r="C131" s="9" t="s">
        <v>118</v>
      </c>
      <c r="D131" s="62">
        <v>6000000</v>
      </c>
      <c r="E131" s="62">
        <v>851123</v>
      </c>
      <c r="F131" s="11">
        <f t="shared" si="9"/>
        <v>0.14185383333333335</v>
      </c>
    </row>
    <row r="132" spans="1:99" ht="12.75" thickBot="1" x14ac:dyDescent="0.25">
      <c r="C132" s="63" t="s">
        <v>119</v>
      </c>
      <c r="D132" s="64">
        <f>7500000-5360612</f>
        <v>2139388</v>
      </c>
      <c r="E132" s="64">
        <v>2204243</v>
      </c>
      <c r="F132" s="19">
        <f t="shared" si="9"/>
        <v>1.0303147442165703</v>
      </c>
    </row>
    <row r="133" spans="1:99" ht="12.75" thickTop="1" x14ac:dyDescent="0.2">
      <c r="C133" s="65" t="s">
        <v>120</v>
      </c>
      <c r="D133" s="66">
        <f>SUM(D114:D132)</f>
        <v>109055009.09999999</v>
      </c>
      <c r="E133" s="66">
        <f>SUM(E114:E132)</f>
        <v>98345699</v>
      </c>
      <c r="F133" s="23">
        <f t="shared" si="9"/>
        <v>0.901799007781661</v>
      </c>
    </row>
    <row r="134" spans="1:99" x14ac:dyDescent="0.2">
      <c r="C134" s="67"/>
      <c r="D134" s="68"/>
      <c r="E134" s="8"/>
      <c r="F134" s="35"/>
    </row>
    <row r="135" spans="1:99" x14ac:dyDescent="0.2">
      <c r="C135" s="67" t="s">
        <v>121</v>
      </c>
      <c r="D135" s="68"/>
      <c r="E135" s="8"/>
      <c r="F135" s="35"/>
    </row>
    <row r="136" spans="1:99" x14ac:dyDescent="0.2">
      <c r="C136" s="9" t="s">
        <v>122</v>
      </c>
      <c r="D136" s="47">
        <v>3000000</v>
      </c>
      <c r="E136" s="47">
        <v>2552270</v>
      </c>
      <c r="F136" s="11">
        <f>+E136/D136</f>
        <v>0.85075666666666672</v>
      </c>
    </row>
    <row r="137" spans="1:99" x14ac:dyDescent="0.2">
      <c r="C137" s="9" t="s">
        <v>123</v>
      </c>
      <c r="D137" s="47">
        <v>6000000</v>
      </c>
      <c r="E137" s="47">
        <v>6652265</v>
      </c>
      <c r="F137" s="11">
        <f>+E137/D137</f>
        <v>1.1087108333333333</v>
      </c>
    </row>
    <row r="138" spans="1:99" ht="12.75" thickBot="1" x14ac:dyDescent="0.25">
      <c r="C138" s="9" t="s">
        <v>124</v>
      </c>
      <c r="D138" s="64">
        <v>4000000</v>
      </c>
      <c r="E138" s="64">
        <v>3138661</v>
      </c>
      <c r="F138" s="19">
        <f>+E138/D138</f>
        <v>0.78466524999999998</v>
      </c>
    </row>
    <row r="139" spans="1:99" s="1" customFormat="1" ht="12.75" thickTop="1" x14ac:dyDescent="0.2">
      <c r="C139" s="49" t="s">
        <v>125</v>
      </c>
      <c r="D139" s="69">
        <f>SUM(D136:D138)</f>
        <v>13000000</v>
      </c>
      <c r="E139" s="70">
        <f>SUM(E136:E138)</f>
        <v>12343196</v>
      </c>
      <c r="F139" s="23">
        <f>+E139/D139</f>
        <v>0.94947661538461536</v>
      </c>
    </row>
    <row r="140" spans="1:99" s="1" customFormat="1" x14ac:dyDescent="0.2">
      <c r="C140" s="103" t="s">
        <v>34</v>
      </c>
      <c r="D140" s="103"/>
      <c r="E140" s="103"/>
      <c r="F140" s="103"/>
    </row>
    <row r="141" spans="1:99" s="1" customFormat="1" ht="24" x14ac:dyDescent="0.2">
      <c r="C141" s="3" t="s">
        <v>4</v>
      </c>
      <c r="D141" s="4" t="s">
        <v>5</v>
      </c>
      <c r="E141" s="4" t="s">
        <v>35</v>
      </c>
      <c r="F141" s="5" t="s">
        <v>7</v>
      </c>
    </row>
    <row r="142" spans="1:99" s="1" customFormat="1" x14ac:dyDescent="0.2">
      <c r="C142" s="44" t="s">
        <v>126</v>
      </c>
      <c r="D142" s="71"/>
      <c r="E142" s="8"/>
      <c r="F142" s="35"/>
      <c r="H142" s="24"/>
    </row>
    <row r="143" spans="1:99" s="1" customFormat="1" ht="12.75" thickBot="1" x14ac:dyDescent="0.25">
      <c r="C143" s="38" t="s">
        <v>127</v>
      </c>
      <c r="D143" s="40">
        <v>15000000</v>
      </c>
      <c r="E143" s="64">
        <v>16063636</v>
      </c>
      <c r="F143" s="19">
        <f>+E143/D143</f>
        <v>1.0709090666666667</v>
      </c>
    </row>
    <row r="144" spans="1:99" s="1" customFormat="1" ht="12.75" thickTop="1" x14ac:dyDescent="0.2">
      <c r="C144" s="42" t="s">
        <v>128</v>
      </c>
      <c r="D144" s="54">
        <f>SUM(D143)</f>
        <v>15000000</v>
      </c>
      <c r="E144" s="70">
        <f t="shared" ref="E144" si="10">+E143</f>
        <v>16063636</v>
      </c>
      <c r="F144" s="23">
        <f>+E144/D144</f>
        <v>1.0709090666666667</v>
      </c>
    </row>
    <row r="145" spans="3:6" s="1" customFormat="1" x14ac:dyDescent="0.2">
      <c r="C145" s="25" t="s">
        <v>129</v>
      </c>
      <c r="D145" s="72"/>
      <c r="E145" s="26"/>
      <c r="F145" s="35"/>
    </row>
    <row r="146" spans="3:6" x14ac:dyDescent="0.2">
      <c r="C146" s="38" t="s">
        <v>130</v>
      </c>
      <c r="D146" s="14">
        <v>37321460</v>
      </c>
      <c r="E146" s="14">
        <f>34826406+1954466+825341</f>
        <v>37606213</v>
      </c>
      <c r="F146" s="11">
        <f>+E146/D146</f>
        <v>1.0076297390295021</v>
      </c>
    </row>
    <row r="147" spans="3:6" s="1" customFormat="1" x14ac:dyDescent="0.2">
      <c r="C147" s="58" t="s">
        <v>131</v>
      </c>
      <c r="D147" s="14">
        <v>8092000</v>
      </c>
      <c r="E147" s="14">
        <v>9217344</v>
      </c>
      <c r="F147" s="11">
        <f>+E147/D147</f>
        <v>1.1390687098368759</v>
      </c>
    </row>
    <row r="148" spans="3:6" s="1" customFormat="1" ht="12.75" thickBot="1" x14ac:dyDescent="0.25">
      <c r="C148" s="58" t="s">
        <v>132</v>
      </c>
      <c r="D148" s="40">
        <v>30000000</v>
      </c>
      <c r="E148" s="73">
        <f>25709023+7829200</f>
        <v>33538223</v>
      </c>
      <c r="F148" s="19">
        <f>+E148/D148</f>
        <v>1.1179407666666668</v>
      </c>
    </row>
    <row r="149" spans="3:6" s="1" customFormat="1" ht="12.75" thickTop="1" x14ac:dyDescent="0.2">
      <c r="C149" s="42" t="s">
        <v>133</v>
      </c>
      <c r="D149" s="54">
        <f>SUM(D146:D148)</f>
        <v>75413460</v>
      </c>
      <c r="E149" s="54">
        <f>SUM(E146:E148)</f>
        <v>80361780</v>
      </c>
      <c r="F149" s="23">
        <f>+E149/D149</f>
        <v>1.0656158728163381</v>
      </c>
    </row>
    <row r="150" spans="3:6" s="1" customFormat="1" x14ac:dyDescent="0.2">
      <c r="C150" s="44"/>
      <c r="D150" s="74"/>
      <c r="E150" s="8"/>
      <c r="F150" s="35"/>
    </row>
    <row r="151" spans="3:6" s="1" customFormat="1" x14ac:dyDescent="0.2">
      <c r="C151" s="25" t="s">
        <v>134</v>
      </c>
      <c r="D151" s="43"/>
      <c r="E151" s="26"/>
      <c r="F151" s="35"/>
    </row>
    <row r="152" spans="3:6" s="1" customFormat="1" ht="12.75" thickBot="1" x14ac:dyDescent="0.25">
      <c r="C152" s="38" t="s">
        <v>135</v>
      </c>
      <c r="D152" s="40">
        <v>34680000</v>
      </c>
      <c r="E152" s="40">
        <v>0</v>
      </c>
      <c r="F152" s="19">
        <f>+E152/D152</f>
        <v>0</v>
      </c>
    </row>
    <row r="153" spans="3:6" s="1" customFormat="1" ht="12.75" thickTop="1" x14ac:dyDescent="0.2">
      <c r="C153" s="75" t="s">
        <v>136</v>
      </c>
      <c r="D153" s="54">
        <f>SUM(D152)</f>
        <v>34680000</v>
      </c>
      <c r="E153" s="54"/>
      <c r="F153" s="23">
        <f>+E153/D153</f>
        <v>0</v>
      </c>
    </row>
    <row r="154" spans="3:6" s="1" customFormat="1" x14ac:dyDescent="0.2">
      <c r="C154" s="25"/>
      <c r="D154" s="56"/>
      <c r="E154" s="26"/>
      <c r="F154" s="35"/>
    </row>
    <row r="155" spans="3:6" s="1" customFormat="1" x14ac:dyDescent="0.2">
      <c r="C155" s="25" t="s">
        <v>137</v>
      </c>
      <c r="D155" s="72"/>
      <c r="E155" s="26"/>
      <c r="F155" s="35"/>
    </row>
    <row r="156" spans="3:6" s="1" customFormat="1" ht="12.75" thickBot="1" x14ac:dyDescent="0.25">
      <c r="C156" s="38" t="s">
        <v>137</v>
      </c>
      <c r="D156" s="40">
        <v>16000000</v>
      </c>
      <c r="E156" s="40">
        <v>9686113</v>
      </c>
      <c r="F156" s="19">
        <f>+E156/D156</f>
        <v>0.60538206250000004</v>
      </c>
    </row>
    <row r="157" spans="3:6" s="1" customFormat="1" ht="12.75" thickTop="1" x14ac:dyDescent="0.2">
      <c r="C157" s="42" t="s">
        <v>138</v>
      </c>
      <c r="D157" s="54">
        <f>SUM(D156)</f>
        <v>16000000</v>
      </c>
      <c r="E157" s="54">
        <f t="shared" ref="E157" si="11">+E156</f>
        <v>9686113</v>
      </c>
      <c r="F157" s="23">
        <f>+E157/D157</f>
        <v>0.60538206250000004</v>
      </c>
    </row>
    <row r="158" spans="3:6" s="1" customFormat="1" x14ac:dyDescent="0.2">
      <c r="C158" s="76"/>
      <c r="D158" s="56"/>
      <c r="E158" s="56"/>
      <c r="F158" s="77"/>
    </row>
    <row r="159" spans="3:6" s="1" customFormat="1" ht="14.25" customHeight="1" x14ac:dyDescent="0.2">
      <c r="C159" s="55" t="s">
        <v>139</v>
      </c>
      <c r="D159" s="57"/>
      <c r="E159" s="26"/>
      <c r="F159" s="35"/>
    </row>
    <row r="160" spans="3:6" s="1" customFormat="1" ht="12.75" thickBot="1" x14ac:dyDescent="0.25">
      <c r="C160" s="58" t="s">
        <v>71</v>
      </c>
      <c r="D160" s="40">
        <v>250000</v>
      </c>
      <c r="E160" s="40">
        <v>128980</v>
      </c>
      <c r="F160" s="19">
        <f>+E160/D160</f>
        <v>0.51592000000000005</v>
      </c>
    </row>
    <row r="161" spans="3:6" s="1" customFormat="1" ht="12.75" thickTop="1" x14ac:dyDescent="0.2">
      <c r="C161" s="53" t="s">
        <v>95</v>
      </c>
      <c r="D161" s="54">
        <v>250000</v>
      </c>
      <c r="E161" s="54">
        <f t="shared" ref="E161" si="12">+E160</f>
        <v>128980</v>
      </c>
      <c r="F161" s="23">
        <f>+E161/D161</f>
        <v>0.51592000000000005</v>
      </c>
    </row>
    <row r="162" spans="3:6" s="1" customFormat="1" x14ac:dyDescent="0.2">
      <c r="C162" s="55"/>
      <c r="D162" s="56"/>
      <c r="E162" s="26"/>
      <c r="F162" s="35"/>
    </row>
    <row r="163" spans="3:6" s="1" customFormat="1" x14ac:dyDescent="0.2">
      <c r="C163" s="55" t="s">
        <v>140</v>
      </c>
      <c r="D163" s="57"/>
      <c r="E163" s="26"/>
      <c r="F163" s="35"/>
    </row>
    <row r="164" spans="3:6" s="1" customFormat="1" ht="12.75" thickBot="1" x14ac:dyDescent="0.25">
      <c r="C164" s="58" t="s">
        <v>71</v>
      </c>
      <c r="D164" s="40">
        <v>250000</v>
      </c>
      <c r="E164" s="40">
        <v>24500</v>
      </c>
      <c r="F164" s="19">
        <f>+E164/D164</f>
        <v>9.8000000000000004E-2</v>
      </c>
    </row>
    <row r="165" spans="3:6" s="1" customFormat="1" ht="12.75" thickTop="1" x14ac:dyDescent="0.2">
      <c r="C165" s="53" t="s">
        <v>95</v>
      </c>
      <c r="D165" s="54">
        <v>250000</v>
      </c>
      <c r="E165" s="54">
        <f t="shared" ref="E165" si="13">+E164</f>
        <v>24500</v>
      </c>
      <c r="F165" s="23">
        <f>+E165/D165</f>
        <v>9.8000000000000004E-2</v>
      </c>
    </row>
    <row r="166" spans="3:6" s="1" customFormat="1" x14ac:dyDescent="0.2">
      <c r="C166" s="55"/>
      <c r="D166" s="56"/>
      <c r="E166" s="26"/>
      <c r="F166" s="35"/>
    </row>
    <row r="167" spans="3:6" s="1" customFormat="1" x14ac:dyDescent="0.2">
      <c r="C167" s="55" t="s">
        <v>141</v>
      </c>
      <c r="D167" s="57"/>
      <c r="E167" s="26"/>
      <c r="F167" s="35"/>
    </row>
    <row r="168" spans="3:6" s="1" customFormat="1" x14ac:dyDescent="0.2">
      <c r="C168" s="58" t="s">
        <v>71</v>
      </c>
      <c r="D168" s="14">
        <v>250000</v>
      </c>
      <c r="E168" s="14">
        <f>807010-727000</f>
        <v>80010</v>
      </c>
      <c r="F168" s="11">
        <f>+E168/D168</f>
        <v>0.32003999999999999</v>
      </c>
    </row>
    <row r="169" spans="3:6" s="1" customFormat="1" ht="12.75" thickBot="1" x14ac:dyDescent="0.25">
      <c r="C169" s="58" t="s">
        <v>142</v>
      </c>
      <c r="D169" s="40">
        <v>1500000</v>
      </c>
      <c r="E169" s="40">
        <f>630000+97000</f>
        <v>727000</v>
      </c>
      <c r="F169" s="19">
        <f>+E169/D169</f>
        <v>0.48466666666666669</v>
      </c>
    </row>
    <row r="170" spans="3:6" s="1" customFormat="1" ht="12.75" thickTop="1" x14ac:dyDescent="0.2">
      <c r="C170" s="53" t="s">
        <v>95</v>
      </c>
      <c r="D170" s="54">
        <v>1750000</v>
      </c>
      <c r="E170" s="54">
        <f t="shared" ref="E170" si="14">+E169+E168</f>
        <v>807010</v>
      </c>
      <c r="F170" s="23">
        <f>+E170/D170</f>
        <v>0.46114857142857141</v>
      </c>
    </row>
    <row r="171" spans="3:6" s="1" customFormat="1" x14ac:dyDescent="0.2">
      <c r="C171" s="55"/>
      <c r="D171" s="56"/>
      <c r="E171" s="26"/>
      <c r="F171" s="35"/>
    </row>
    <row r="172" spans="3:6" s="1" customFormat="1" x14ac:dyDescent="0.2">
      <c r="C172" s="55" t="s">
        <v>143</v>
      </c>
      <c r="D172" s="57"/>
      <c r="E172" s="26"/>
      <c r="F172" s="35"/>
    </row>
    <row r="173" spans="3:6" s="1" customFormat="1" ht="12.75" thickBot="1" x14ac:dyDescent="0.25">
      <c r="C173" s="58" t="s">
        <v>144</v>
      </c>
      <c r="D173" s="40">
        <v>250000</v>
      </c>
      <c r="E173" s="40">
        <v>57850</v>
      </c>
      <c r="F173" s="19">
        <f>+E173/D173</f>
        <v>0.23139999999999999</v>
      </c>
    </row>
    <row r="174" spans="3:6" s="1" customFormat="1" ht="12.75" thickTop="1" x14ac:dyDescent="0.2">
      <c r="C174" s="53" t="s">
        <v>145</v>
      </c>
      <c r="D174" s="54">
        <v>250000</v>
      </c>
      <c r="E174" s="54">
        <f t="shared" ref="E174" si="15">+E173</f>
        <v>57850</v>
      </c>
      <c r="F174" s="23">
        <f>+E174/D174</f>
        <v>0.23139999999999999</v>
      </c>
    </row>
    <row r="175" spans="3:6" s="1" customFormat="1" x14ac:dyDescent="0.2">
      <c r="C175" s="55"/>
      <c r="D175" s="56"/>
      <c r="E175" s="26"/>
      <c r="F175" s="35"/>
    </row>
    <row r="176" spans="3:6" s="1" customFormat="1" x14ac:dyDescent="0.2">
      <c r="C176" s="55" t="s">
        <v>146</v>
      </c>
      <c r="D176" s="56"/>
      <c r="E176" s="26"/>
      <c r="F176" s="35"/>
    </row>
    <row r="177" spans="3:6" s="1" customFormat="1" ht="12.75" thickBot="1" x14ac:dyDescent="0.25">
      <c r="C177" s="58" t="s">
        <v>71</v>
      </c>
      <c r="D177" s="40">
        <v>100000</v>
      </c>
      <c r="E177" s="40">
        <v>3850</v>
      </c>
      <c r="F177" s="19">
        <f>+E177/D177</f>
        <v>3.85E-2</v>
      </c>
    </row>
    <row r="178" spans="3:6" s="1" customFormat="1" ht="12.75" thickTop="1" x14ac:dyDescent="0.2">
      <c r="C178" s="53" t="s">
        <v>145</v>
      </c>
      <c r="D178" s="54">
        <v>100000</v>
      </c>
      <c r="E178" s="54">
        <f t="shared" ref="E178" si="16">+E177</f>
        <v>3850</v>
      </c>
      <c r="F178" s="23">
        <f>+E178/D178</f>
        <v>3.85E-2</v>
      </c>
    </row>
    <row r="179" spans="3:6" s="1" customFormat="1" x14ac:dyDescent="0.2">
      <c r="C179" s="55"/>
      <c r="D179" s="56"/>
      <c r="E179" s="26"/>
      <c r="F179" s="35"/>
    </row>
    <row r="180" spans="3:6" s="1" customFormat="1" x14ac:dyDescent="0.2">
      <c r="C180" s="55" t="s">
        <v>147</v>
      </c>
      <c r="D180" s="56"/>
      <c r="E180" s="26"/>
      <c r="F180" s="35"/>
    </row>
    <row r="181" spans="3:6" s="1" customFormat="1" x14ac:dyDescent="0.2">
      <c r="C181" s="58" t="s">
        <v>71</v>
      </c>
      <c r="D181" s="14">
        <v>250000</v>
      </c>
      <c r="E181" s="14">
        <v>67315</v>
      </c>
      <c r="F181" s="11">
        <f>+E181/D181</f>
        <v>0.26926</v>
      </c>
    </row>
    <row r="182" spans="3:6" s="1" customFormat="1" ht="12.75" thickBot="1" x14ac:dyDescent="0.25">
      <c r="C182" s="58" t="s">
        <v>88</v>
      </c>
      <c r="D182" s="40">
        <v>600000</v>
      </c>
      <c r="E182" s="40">
        <v>0</v>
      </c>
      <c r="F182" s="19">
        <f>+E182/D182</f>
        <v>0</v>
      </c>
    </row>
    <row r="183" spans="3:6" s="1" customFormat="1" ht="12.75" thickTop="1" x14ac:dyDescent="0.2">
      <c r="C183" s="53" t="s">
        <v>145</v>
      </c>
      <c r="D183" s="54">
        <v>850000</v>
      </c>
      <c r="E183" s="54">
        <f t="shared" ref="E183" si="17">+E181+E182</f>
        <v>67315</v>
      </c>
      <c r="F183" s="23">
        <f>+E183/D183</f>
        <v>7.9194117647058818E-2</v>
      </c>
    </row>
    <row r="184" spans="3:6" s="1" customFormat="1" x14ac:dyDescent="0.2">
      <c r="C184" s="55"/>
      <c r="D184" s="56"/>
      <c r="E184" s="26"/>
      <c r="F184" s="35"/>
    </row>
    <row r="185" spans="3:6" s="1" customFormat="1" x14ac:dyDescent="0.2">
      <c r="C185" s="55" t="s">
        <v>148</v>
      </c>
      <c r="D185" s="57"/>
      <c r="E185" s="26"/>
      <c r="F185" s="35"/>
    </row>
    <row r="186" spans="3:6" s="1" customFormat="1" x14ac:dyDescent="0.2">
      <c r="C186" s="58" t="s">
        <v>71</v>
      </c>
      <c r="D186" s="14">
        <v>250000</v>
      </c>
      <c r="E186" s="14">
        <f>692189-501600</f>
        <v>190589</v>
      </c>
      <c r="F186" s="11">
        <f>+E186/D186</f>
        <v>0.76235600000000003</v>
      </c>
    </row>
    <row r="187" spans="3:6" s="1" customFormat="1" ht="12.75" thickBot="1" x14ac:dyDescent="0.25">
      <c r="C187" s="58" t="s">
        <v>142</v>
      </c>
      <c r="D187" s="40">
        <v>7500000</v>
      </c>
      <c r="E187" s="40">
        <v>501600</v>
      </c>
      <c r="F187" s="19">
        <f>+E187/D187</f>
        <v>6.6879999999999995E-2</v>
      </c>
    </row>
    <row r="188" spans="3:6" s="1" customFormat="1" ht="12.75" thickTop="1" x14ac:dyDescent="0.2">
      <c r="C188" s="42" t="s">
        <v>145</v>
      </c>
      <c r="D188" s="54">
        <v>7750000</v>
      </c>
      <c r="E188" s="54">
        <f t="shared" ref="E188" si="18">+E186+E187</f>
        <v>692189</v>
      </c>
      <c r="F188" s="23">
        <f>+E188/D188</f>
        <v>8.9314709677419349E-2</v>
      </c>
    </row>
    <row r="189" spans="3:6" s="1" customFormat="1" x14ac:dyDescent="0.2">
      <c r="C189" s="25"/>
      <c r="D189" s="56"/>
      <c r="E189" s="26"/>
      <c r="F189" s="35"/>
    </row>
    <row r="190" spans="3:6" s="1" customFormat="1" x14ac:dyDescent="0.2">
      <c r="C190" s="55" t="s">
        <v>149</v>
      </c>
      <c r="D190" s="57"/>
      <c r="E190" s="26"/>
      <c r="F190" s="35"/>
    </row>
    <row r="191" spans="3:6" s="1" customFormat="1" ht="12.75" thickBot="1" x14ac:dyDescent="0.25">
      <c r="C191" s="58" t="s">
        <v>71</v>
      </c>
      <c r="D191" s="40">
        <v>250000</v>
      </c>
      <c r="E191" s="40">
        <v>104023</v>
      </c>
      <c r="F191" s="19">
        <f>+E191/D191</f>
        <v>0.41609200000000002</v>
      </c>
    </row>
    <row r="192" spans="3:6" s="1" customFormat="1" ht="12.75" thickTop="1" x14ac:dyDescent="0.2">
      <c r="C192" s="42" t="s">
        <v>145</v>
      </c>
      <c r="D192" s="54">
        <v>250000</v>
      </c>
      <c r="E192" s="54">
        <f t="shared" ref="E192" si="19">+E191</f>
        <v>104023</v>
      </c>
      <c r="F192" s="23">
        <f>+E192/D192</f>
        <v>0.41609200000000002</v>
      </c>
    </row>
    <row r="193" spans="3:6" s="1" customFormat="1" x14ac:dyDescent="0.2">
      <c r="C193" s="25"/>
      <c r="D193" s="56"/>
      <c r="E193" s="26"/>
      <c r="F193" s="35"/>
    </row>
    <row r="194" spans="3:6" s="1" customFormat="1" x14ac:dyDescent="0.2">
      <c r="C194" s="55" t="s">
        <v>150</v>
      </c>
      <c r="D194" s="57"/>
      <c r="E194" s="26"/>
      <c r="F194" s="35"/>
    </row>
    <row r="195" spans="3:6" s="1" customFormat="1" ht="12.75" thickBot="1" x14ac:dyDescent="0.25">
      <c r="C195" s="58" t="s">
        <v>71</v>
      </c>
      <c r="D195" s="40">
        <v>250000</v>
      </c>
      <c r="E195" s="40">
        <v>272608</v>
      </c>
      <c r="F195" s="19">
        <f>+E195/D195</f>
        <v>1.0904320000000001</v>
      </c>
    </row>
    <row r="196" spans="3:6" s="1" customFormat="1" ht="12.75" thickTop="1" x14ac:dyDescent="0.2">
      <c r="C196" s="42" t="s">
        <v>145</v>
      </c>
      <c r="D196" s="54">
        <v>250000</v>
      </c>
      <c r="E196" s="54">
        <f t="shared" ref="E196" si="20">+E195</f>
        <v>272608</v>
      </c>
      <c r="F196" s="23">
        <f>+E196/D196</f>
        <v>1.0904320000000001</v>
      </c>
    </row>
    <row r="197" spans="3:6" s="1" customFormat="1" x14ac:dyDescent="0.2">
      <c r="C197" s="25"/>
      <c r="D197" s="56"/>
      <c r="E197" s="26"/>
      <c r="F197" s="35"/>
    </row>
    <row r="198" spans="3:6" s="1" customFormat="1" x14ac:dyDescent="0.2">
      <c r="C198" s="103" t="s">
        <v>34</v>
      </c>
      <c r="D198" s="103"/>
      <c r="E198" s="103"/>
      <c r="F198" s="103"/>
    </row>
    <row r="199" spans="3:6" s="1" customFormat="1" ht="24" x14ac:dyDescent="0.2">
      <c r="C199" s="3" t="s">
        <v>4</v>
      </c>
      <c r="D199" s="4" t="s">
        <v>5</v>
      </c>
      <c r="E199" s="4" t="s">
        <v>35</v>
      </c>
      <c r="F199" s="5" t="s">
        <v>7</v>
      </c>
    </row>
    <row r="200" spans="3:6" s="1" customFormat="1" x14ac:dyDescent="0.2">
      <c r="C200" s="55" t="s">
        <v>151</v>
      </c>
      <c r="D200" s="57"/>
      <c r="E200" s="26"/>
      <c r="F200" s="35"/>
    </row>
    <row r="201" spans="3:6" s="1" customFormat="1" ht="12.75" thickBot="1" x14ac:dyDescent="0.25">
      <c r="C201" s="58" t="s">
        <v>71</v>
      </c>
      <c r="D201" s="40">
        <v>250000</v>
      </c>
      <c r="E201" s="40">
        <v>141780</v>
      </c>
      <c r="F201" s="19">
        <f>+E201/D201</f>
        <v>0.56711999999999996</v>
      </c>
    </row>
    <row r="202" spans="3:6" s="1" customFormat="1" ht="12.75" thickTop="1" x14ac:dyDescent="0.2">
      <c r="C202" s="42" t="s">
        <v>145</v>
      </c>
      <c r="D202" s="54">
        <v>250000</v>
      </c>
      <c r="E202" s="54">
        <f t="shared" ref="E202" si="21">+E201</f>
        <v>141780</v>
      </c>
      <c r="F202" s="23">
        <f>+E202/D202</f>
        <v>0.56711999999999996</v>
      </c>
    </row>
    <row r="203" spans="3:6" s="1" customFormat="1" x14ac:dyDescent="0.2">
      <c r="C203" s="25"/>
      <c r="D203" s="56"/>
      <c r="E203" s="26"/>
      <c r="F203" s="35"/>
    </row>
    <row r="204" spans="3:6" s="1" customFormat="1" x14ac:dyDescent="0.2">
      <c r="C204" s="55" t="s">
        <v>152</v>
      </c>
      <c r="D204" s="57"/>
      <c r="E204" s="26"/>
      <c r="F204" s="35"/>
    </row>
    <row r="205" spans="3:6" s="1" customFormat="1" ht="12.75" thickBot="1" x14ac:dyDescent="0.25">
      <c r="C205" s="58" t="s">
        <v>71</v>
      </c>
      <c r="D205" s="40">
        <v>250000</v>
      </c>
      <c r="E205" s="40">
        <v>0</v>
      </c>
      <c r="F205" s="19">
        <f>+E205/D205</f>
        <v>0</v>
      </c>
    </row>
    <row r="206" spans="3:6" s="1" customFormat="1" ht="12.75" thickTop="1" x14ac:dyDescent="0.2">
      <c r="C206" s="42" t="s">
        <v>145</v>
      </c>
      <c r="D206" s="54">
        <v>250000</v>
      </c>
      <c r="E206" s="54">
        <f t="shared" ref="E206" si="22">+E205</f>
        <v>0</v>
      </c>
      <c r="F206" s="23">
        <f>+E206/D206</f>
        <v>0</v>
      </c>
    </row>
    <row r="207" spans="3:6" s="1" customFormat="1" x14ac:dyDescent="0.2">
      <c r="C207" s="67"/>
      <c r="D207" s="78"/>
      <c r="E207" s="26"/>
      <c r="F207" s="35"/>
    </row>
    <row r="208" spans="3:6" s="1" customFormat="1" x14ac:dyDescent="0.2">
      <c r="C208" s="67" t="s">
        <v>153</v>
      </c>
      <c r="D208" s="79"/>
      <c r="E208" s="80"/>
      <c r="F208" s="35"/>
    </row>
    <row r="209" spans="3:6" s="1" customFormat="1" ht="12.75" thickBot="1" x14ac:dyDescent="0.25">
      <c r="C209" s="81" t="s">
        <v>98</v>
      </c>
      <c r="D209" s="64">
        <v>250000</v>
      </c>
      <c r="E209" s="64">
        <v>28405</v>
      </c>
      <c r="F209" s="19">
        <f>+E209/D209</f>
        <v>0.11362</v>
      </c>
    </row>
    <row r="210" spans="3:6" s="1" customFormat="1" ht="12.75" thickTop="1" x14ac:dyDescent="0.2">
      <c r="C210" s="65" t="s">
        <v>145</v>
      </c>
      <c r="D210" s="66">
        <v>250000</v>
      </c>
      <c r="E210" s="66">
        <f t="shared" ref="E210" si="23">+E209</f>
        <v>28405</v>
      </c>
      <c r="F210" s="23">
        <f>+E210/D210</f>
        <v>0.11362</v>
      </c>
    </row>
    <row r="211" spans="3:6" s="1" customFormat="1" x14ac:dyDescent="0.2">
      <c r="C211" s="67"/>
      <c r="D211" s="78"/>
      <c r="E211" s="26"/>
      <c r="F211" s="35"/>
    </row>
    <row r="212" spans="3:6" s="1" customFormat="1" x14ac:dyDescent="0.2">
      <c r="C212" s="67" t="s">
        <v>154</v>
      </c>
      <c r="D212" s="82"/>
      <c r="E212" s="26"/>
      <c r="F212" s="35"/>
    </row>
    <row r="213" spans="3:6" s="1" customFormat="1" ht="12.75" thickBot="1" x14ac:dyDescent="0.25">
      <c r="C213" s="81" t="s">
        <v>98</v>
      </c>
      <c r="D213" s="64">
        <v>250000</v>
      </c>
      <c r="E213" s="64">
        <v>330514</v>
      </c>
      <c r="F213" s="19">
        <f>+E213/D213</f>
        <v>1.3220559999999999</v>
      </c>
    </row>
    <row r="214" spans="3:6" s="1" customFormat="1" ht="12.75" thickTop="1" x14ac:dyDescent="0.2">
      <c r="C214" s="65" t="s">
        <v>145</v>
      </c>
      <c r="D214" s="66">
        <v>250000</v>
      </c>
      <c r="E214" s="66">
        <f t="shared" ref="E214" si="24">+E213</f>
        <v>330514</v>
      </c>
      <c r="F214" s="23">
        <f>+E214/D214</f>
        <v>1.3220559999999999</v>
      </c>
    </row>
    <row r="215" spans="3:6" s="1" customFormat="1" x14ac:dyDescent="0.2">
      <c r="C215" s="67"/>
      <c r="D215" s="78"/>
      <c r="E215" s="26"/>
      <c r="F215" s="35"/>
    </row>
    <row r="216" spans="3:6" s="1" customFormat="1" x14ac:dyDescent="0.2">
      <c r="C216" s="67" t="s">
        <v>155</v>
      </c>
      <c r="D216" s="78"/>
      <c r="E216" s="26"/>
      <c r="F216" s="35"/>
    </row>
    <row r="217" spans="3:6" s="1" customFormat="1" ht="12.75" thickBot="1" x14ac:dyDescent="0.25">
      <c r="C217" s="81" t="s">
        <v>98</v>
      </c>
      <c r="D217" s="64">
        <v>250000</v>
      </c>
      <c r="E217" s="64">
        <f>52500+513400</f>
        <v>565900</v>
      </c>
      <c r="F217" s="19">
        <f>+E217/D217</f>
        <v>2.2635999999999998</v>
      </c>
    </row>
    <row r="218" spans="3:6" s="1" customFormat="1" ht="12.75" thickTop="1" x14ac:dyDescent="0.2">
      <c r="C218" s="65" t="s">
        <v>145</v>
      </c>
      <c r="D218" s="66">
        <v>250000</v>
      </c>
      <c r="E218" s="66">
        <f t="shared" ref="E218" si="25">+E217</f>
        <v>565900</v>
      </c>
      <c r="F218" s="23">
        <f>+E218/D218</f>
        <v>2.2635999999999998</v>
      </c>
    </row>
    <row r="219" spans="3:6" s="1" customFormat="1" x14ac:dyDescent="0.2">
      <c r="C219" s="67"/>
      <c r="D219" s="78"/>
      <c r="E219" s="26"/>
      <c r="F219" s="35"/>
    </row>
    <row r="220" spans="3:6" s="1" customFormat="1" x14ac:dyDescent="0.2">
      <c r="C220" s="67" t="s">
        <v>156</v>
      </c>
      <c r="D220" s="78"/>
      <c r="E220" s="26"/>
      <c r="F220" s="35"/>
    </row>
    <row r="221" spans="3:6" s="1" customFormat="1" ht="12.75" thickBot="1" x14ac:dyDescent="0.25">
      <c r="C221" s="81" t="s">
        <v>98</v>
      </c>
      <c r="D221" s="64">
        <v>250000</v>
      </c>
      <c r="E221" s="64">
        <v>94675</v>
      </c>
      <c r="F221" s="19">
        <f>+E221/D221</f>
        <v>0.37869999999999998</v>
      </c>
    </row>
    <row r="222" spans="3:6" s="1" customFormat="1" ht="12.75" thickTop="1" x14ac:dyDescent="0.2">
      <c r="C222" s="65" t="s">
        <v>145</v>
      </c>
      <c r="D222" s="66">
        <v>250000</v>
      </c>
      <c r="E222" s="66">
        <f t="shared" ref="E222" si="26">+E221</f>
        <v>94675</v>
      </c>
      <c r="F222" s="23">
        <f>+E222/D222</f>
        <v>0.37869999999999998</v>
      </c>
    </row>
    <row r="223" spans="3:6" s="1" customFormat="1" x14ac:dyDescent="0.2">
      <c r="C223" s="67"/>
      <c r="D223" s="78"/>
      <c r="E223" s="26"/>
      <c r="F223" s="35"/>
    </row>
    <row r="224" spans="3:6" s="1" customFormat="1" x14ac:dyDescent="0.2">
      <c r="C224" s="25" t="s">
        <v>157</v>
      </c>
      <c r="D224" s="56"/>
      <c r="E224" s="26"/>
      <c r="F224" s="35"/>
    </row>
    <row r="225" spans="3:6" s="1" customFormat="1" ht="12.75" thickBot="1" x14ac:dyDescent="0.25">
      <c r="C225" s="58" t="s">
        <v>98</v>
      </c>
      <c r="D225" s="40">
        <v>250000</v>
      </c>
      <c r="E225" s="40">
        <v>0</v>
      </c>
      <c r="F225" s="19">
        <f>+E225/D225</f>
        <v>0</v>
      </c>
    </row>
    <row r="226" spans="3:6" s="1" customFormat="1" ht="12.75" thickTop="1" x14ac:dyDescent="0.2">
      <c r="C226" s="42" t="s">
        <v>145</v>
      </c>
      <c r="D226" s="54">
        <v>250000</v>
      </c>
      <c r="E226" s="54">
        <f t="shared" ref="E226" si="27">+E225</f>
        <v>0</v>
      </c>
      <c r="F226" s="23">
        <f>+E226/D226</f>
        <v>0</v>
      </c>
    </row>
    <row r="227" spans="3:6" s="1" customFormat="1" x14ac:dyDescent="0.2">
      <c r="C227" s="25"/>
      <c r="D227" s="56"/>
      <c r="E227" s="26"/>
      <c r="F227" s="35"/>
    </row>
    <row r="228" spans="3:6" s="1" customFormat="1" x14ac:dyDescent="0.2">
      <c r="C228" s="25" t="s">
        <v>158</v>
      </c>
      <c r="D228" s="56"/>
      <c r="E228" s="26"/>
      <c r="F228" s="35"/>
    </row>
    <row r="229" spans="3:6" s="1" customFormat="1" x14ac:dyDescent="0.2">
      <c r="C229" s="58" t="s">
        <v>98</v>
      </c>
      <c r="D229" s="14">
        <v>250000</v>
      </c>
      <c r="E229" s="14">
        <v>42100</v>
      </c>
      <c r="F229" s="11">
        <f>+E229/D229</f>
        <v>0.16839999999999999</v>
      </c>
    </row>
    <row r="230" spans="3:6" s="1" customFormat="1" ht="12.75" thickBot="1" x14ac:dyDescent="0.25">
      <c r="C230" s="58" t="s">
        <v>159</v>
      </c>
      <c r="D230" s="40">
        <v>2000000</v>
      </c>
      <c r="E230" s="40">
        <f>1708585-E229</f>
        <v>1666485</v>
      </c>
      <c r="F230" s="19">
        <f>+E230/D230</f>
        <v>0.8332425</v>
      </c>
    </row>
    <row r="231" spans="3:6" s="1" customFormat="1" ht="12.75" thickTop="1" x14ac:dyDescent="0.2">
      <c r="C231" s="42" t="s">
        <v>145</v>
      </c>
      <c r="D231" s="54">
        <v>2250000</v>
      </c>
      <c r="E231" s="54">
        <f t="shared" ref="E231" si="28">+E230+E229</f>
        <v>1708585</v>
      </c>
      <c r="F231" s="23">
        <f>+E231/D231</f>
        <v>0.75937111111111111</v>
      </c>
    </row>
    <row r="232" spans="3:6" s="1" customFormat="1" x14ac:dyDescent="0.2">
      <c r="C232" s="25"/>
      <c r="D232" s="56"/>
      <c r="E232" s="26"/>
      <c r="F232" s="35"/>
    </row>
    <row r="233" spans="3:6" s="1" customFormat="1" x14ac:dyDescent="0.2">
      <c r="C233" s="25" t="s">
        <v>160</v>
      </c>
      <c r="D233" s="79"/>
      <c r="E233" s="80"/>
      <c r="F233" s="35"/>
    </row>
    <row r="234" spans="3:6" s="1" customFormat="1" ht="12.75" thickBot="1" x14ac:dyDescent="0.25">
      <c r="C234" s="81" t="s">
        <v>98</v>
      </c>
      <c r="D234" s="64">
        <v>250000</v>
      </c>
      <c r="E234" s="64">
        <v>53875</v>
      </c>
      <c r="F234" s="19">
        <f>+E234/D234</f>
        <v>0.2155</v>
      </c>
    </row>
    <row r="235" spans="3:6" s="1" customFormat="1" ht="12.75" thickTop="1" x14ac:dyDescent="0.2">
      <c r="C235" s="65" t="s">
        <v>145</v>
      </c>
      <c r="D235" s="66">
        <v>250000</v>
      </c>
      <c r="E235" s="66">
        <f t="shared" ref="E235" si="29">+E234</f>
        <v>53875</v>
      </c>
      <c r="F235" s="23">
        <f>+E235/D235</f>
        <v>0.2155</v>
      </c>
    </row>
    <row r="236" spans="3:6" s="1" customFormat="1" x14ac:dyDescent="0.2">
      <c r="C236" s="67"/>
      <c r="D236" s="78"/>
      <c r="E236" s="26"/>
      <c r="F236" s="35"/>
    </row>
    <row r="237" spans="3:6" s="1" customFormat="1" x14ac:dyDescent="0.2">
      <c r="C237" s="67" t="s">
        <v>161</v>
      </c>
      <c r="D237" s="78"/>
      <c r="E237" s="26"/>
      <c r="F237" s="35"/>
    </row>
    <row r="238" spans="3:6" s="1" customFormat="1" ht="12.75" thickBot="1" x14ac:dyDescent="0.25">
      <c r="C238" s="81" t="s">
        <v>98</v>
      </c>
      <c r="D238" s="64">
        <v>250000</v>
      </c>
      <c r="E238" s="64">
        <v>0</v>
      </c>
      <c r="F238" s="19">
        <f>+E238/D238</f>
        <v>0</v>
      </c>
    </row>
    <row r="239" spans="3:6" s="1" customFormat="1" ht="12.75" thickTop="1" x14ac:dyDescent="0.2">
      <c r="C239" s="65" t="s">
        <v>145</v>
      </c>
      <c r="D239" s="66">
        <v>250000</v>
      </c>
      <c r="E239" s="66">
        <v>0</v>
      </c>
      <c r="F239" s="23">
        <f>+E239/D239</f>
        <v>0</v>
      </c>
    </row>
    <row r="240" spans="3:6" s="1" customFormat="1" x14ac:dyDescent="0.2">
      <c r="C240" s="67"/>
      <c r="D240" s="78"/>
      <c r="E240" s="26"/>
      <c r="F240" s="35"/>
    </row>
    <row r="241" spans="3:6" s="1" customFormat="1" x14ac:dyDescent="0.2">
      <c r="C241" s="67" t="s">
        <v>162</v>
      </c>
      <c r="D241" s="78"/>
      <c r="E241" s="26"/>
      <c r="F241" s="35"/>
    </row>
    <row r="242" spans="3:6" s="1" customFormat="1" ht="12.75" thickBot="1" x14ac:dyDescent="0.25">
      <c r="C242" s="81" t="s">
        <v>98</v>
      </c>
      <c r="D242" s="64">
        <v>250000</v>
      </c>
      <c r="E242" s="64">
        <v>102665</v>
      </c>
      <c r="F242" s="19">
        <f>+E242/D242</f>
        <v>0.41066000000000003</v>
      </c>
    </row>
    <row r="243" spans="3:6" s="1" customFormat="1" ht="13.5" thickTop="1" thickBot="1" x14ac:dyDescent="0.25">
      <c r="C243" s="65" t="s">
        <v>145</v>
      </c>
      <c r="D243" s="83">
        <v>250000</v>
      </c>
      <c r="E243" s="66">
        <f t="shared" ref="E243" si="30">+E242</f>
        <v>102665</v>
      </c>
      <c r="F243" s="23">
        <f>+E243/D243</f>
        <v>0.41066000000000003</v>
      </c>
    </row>
    <row r="244" spans="3:6" s="1" customFormat="1" ht="12.75" thickTop="1" x14ac:dyDescent="0.2">
      <c r="C244" s="67"/>
      <c r="D244" s="78"/>
      <c r="E244" s="26"/>
      <c r="F244" s="35"/>
    </row>
    <row r="245" spans="3:6" x14ac:dyDescent="0.2">
      <c r="C245" s="67" t="s">
        <v>163</v>
      </c>
      <c r="D245" s="78"/>
      <c r="E245" s="26"/>
      <c r="F245" s="35"/>
    </row>
    <row r="246" spans="3:6" s="1" customFormat="1" x14ac:dyDescent="0.2">
      <c r="C246" s="81" t="s">
        <v>98</v>
      </c>
      <c r="D246" s="47">
        <v>250000</v>
      </c>
      <c r="E246" s="47">
        <v>92735</v>
      </c>
      <c r="F246" s="11">
        <f>+E246/D246</f>
        <v>0.37093999999999999</v>
      </c>
    </row>
    <row r="247" spans="3:6" s="1" customFormat="1" ht="12.75" thickBot="1" x14ac:dyDescent="0.25">
      <c r="C247" s="58" t="s">
        <v>88</v>
      </c>
      <c r="D247" s="40">
        <v>1000000</v>
      </c>
      <c r="E247" s="40">
        <v>0</v>
      </c>
      <c r="F247" s="19">
        <f>+E247/D247</f>
        <v>0</v>
      </c>
    </row>
    <row r="248" spans="3:6" s="1" customFormat="1" ht="12.75" thickTop="1" x14ac:dyDescent="0.2">
      <c r="C248" s="42" t="s">
        <v>145</v>
      </c>
      <c r="D248" s="54">
        <v>1250000</v>
      </c>
      <c r="E248" s="54">
        <f t="shared" ref="E248" si="31">+E246+E247</f>
        <v>92735</v>
      </c>
      <c r="F248" s="23">
        <f>+E248/D248</f>
        <v>7.4188000000000004E-2</v>
      </c>
    </row>
    <row r="249" spans="3:6" s="1" customFormat="1" x14ac:dyDescent="0.2">
      <c r="C249" s="67"/>
      <c r="D249" s="78"/>
      <c r="E249" s="26"/>
      <c r="F249" s="35"/>
    </row>
    <row r="250" spans="3:6" ht="12.75" thickBot="1" x14ac:dyDescent="0.25">
      <c r="C250" s="65" t="s">
        <v>164</v>
      </c>
      <c r="D250" s="84">
        <f>+D248+D243+D239+D235+D231+D226+D222+D218+D214+D210+D206+D202+D196+D192+D188+D183+D178+D174+D170+D165+D161</f>
        <v>17700000</v>
      </c>
      <c r="E250" s="84">
        <f>+E248+E243+E239+E235+E231+E226+E222+E218+E214+E210+E206+E202+E196+E192+E188+E183+E178+E174+E170+E165+E161</f>
        <v>5277459</v>
      </c>
      <c r="F250" s="85">
        <f>+E250/D250</f>
        <v>0.29816152542372881</v>
      </c>
    </row>
    <row r="251" spans="3:6" ht="12.75" thickTop="1" x14ac:dyDescent="0.2">
      <c r="F251" s="35"/>
    </row>
    <row r="252" spans="3:6" x14ac:dyDescent="0.2">
      <c r="C252" s="88" t="s">
        <v>165</v>
      </c>
      <c r="D252" s="89">
        <f>+D250+D157+D153+D149+D144+D139+D133+D111+D106+D98+D88+D47</f>
        <v>1464778528.437387</v>
      </c>
      <c r="E252" s="89">
        <f>+E250+E157+E153+E149+E144+E139+E133+E111+E106+E98+E88+E47</f>
        <v>1238302902.3400002</v>
      </c>
      <c r="F252" s="90">
        <f>+E252/D252</f>
        <v>0.84538575511549241</v>
      </c>
    </row>
    <row r="253" spans="3:6" x14ac:dyDescent="0.2">
      <c r="C253" s="67"/>
      <c r="D253" s="78"/>
      <c r="E253" s="26"/>
      <c r="F253" s="35"/>
    </row>
    <row r="254" spans="3:6" ht="12.75" thickBot="1" x14ac:dyDescent="0.25">
      <c r="E254" s="91"/>
    </row>
    <row r="255" spans="3:6" x14ac:dyDescent="0.2">
      <c r="C255" s="104" t="s">
        <v>166</v>
      </c>
      <c r="D255" s="105"/>
      <c r="E255" s="105"/>
      <c r="F255" s="106"/>
    </row>
    <row r="256" spans="3:6" ht="24" x14ac:dyDescent="0.2">
      <c r="C256" s="92" t="s">
        <v>4</v>
      </c>
      <c r="D256" s="4" t="s">
        <v>5</v>
      </c>
      <c r="E256" s="4" t="s">
        <v>35</v>
      </c>
      <c r="F256" s="93" t="s">
        <v>7</v>
      </c>
    </row>
    <row r="257" spans="3:6" ht="12.75" thickBot="1" x14ac:dyDescent="0.25">
      <c r="C257" s="94" t="s">
        <v>167</v>
      </c>
      <c r="D257" s="95">
        <f>+D32</f>
        <v>1464778528.4433334</v>
      </c>
      <c r="E257" s="95">
        <f>+E32</f>
        <v>1298659934.46</v>
      </c>
      <c r="F257" s="96">
        <f>+E257/D257</f>
        <v>0.88659132370005944</v>
      </c>
    </row>
    <row r="258" spans="3:6" ht="13.5" thickTop="1" thickBot="1" x14ac:dyDescent="0.25">
      <c r="C258" s="97" t="s">
        <v>168</v>
      </c>
      <c r="D258" s="98">
        <f>+D252</f>
        <v>1464778528.437387</v>
      </c>
      <c r="E258" s="98">
        <f>+E252</f>
        <v>1238302902.3400002</v>
      </c>
      <c r="F258" s="99">
        <f>+E258/D258</f>
        <v>0.84538575511549241</v>
      </c>
    </row>
    <row r="259" spans="3:6" ht="12.75" thickBot="1" x14ac:dyDescent="0.25">
      <c r="C259" s="100" t="s">
        <v>169</v>
      </c>
      <c r="D259" s="101"/>
      <c r="E259" s="102">
        <f>+E257-E258</f>
        <v>60357032.119999886</v>
      </c>
    </row>
  </sheetData>
  <mergeCells count="10">
    <mergeCell ref="C90:F90"/>
    <mergeCell ref="C140:F140"/>
    <mergeCell ref="C198:F198"/>
    <mergeCell ref="C255:F255"/>
    <mergeCell ref="C2:F2"/>
    <mergeCell ref="C3:F3"/>
    <mergeCell ref="C4:F4"/>
    <mergeCell ref="C5:F5"/>
    <mergeCell ref="C7:F7"/>
    <mergeCell ref="C34:F3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Liquidación Presupuestaria 2018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Ivannia Coto Garro</dc:creator>
  <cp:lastModifiedBy>Ivannia Coto Garro</cp:lastModifiedBy>
  <dcterms:created xsi:type="dcterms:W3CDTF">2021-10-08T19:18:35Z</dcterms:created>
  <dcterms:modified xsi:type="dcterms:W3CDTF">2021-10-08T23:08:13Z</dcterms:modified>
</cp:coreProperties>
</file>