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Presupuesto 2017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9" i="1" l="1"/>
  <c r="D149" i="1"/>
  <c r="D140" i="1"/>
  <c r="D136" i="1"/>
  <c r="D125" i="1"/>
  <c r="D121" i="1"/>
  <c r="D117" i="1"/>
  <c r="D113" i="1"/>
  <c r="D110" i="1"/>
  <c r="D30" i="1"/>
  <c r="D215" i="1"/>
  <c r="D210" i="1"/>
  <c r="D206" i="1"/>
  <c r="D202" i="1"/>
  <c r="D198" i="1"/>
  <c r="D194" i="1"/>
  <c r="D185" i="1"/>
  <c r="D181" i="1"/>
  <c r="D177" i="1"/>
  <c r="D171" i="1"/>
  <c r="D167" i="1"/>
  <c r="D166" i="1"/>
  <c r="D162" i="1"/>
  <c r="D157" i="1"/>
  <c r="D153" i="1"/>
  <c r="D144" i="1"/>
  <c r="D130" i="1"/>
  <c r="D120" i="1"/>
  <c r="D115" i="1"/>
  <c r="D108" i="1"/>
  <c r="D107" i="1"/>
  <c r="D103" i="1"/>
  <c r="D100" i="1"/>
  <c r="D99" i="1"/>
  <c r="D95" i="1"/>
  <c r="D94" i="1"/>
  <c r="D92" i="1"/>
  <c r="D90" i="1"/>
  <c r="D104" i="1" s="1"/>
  <c r="D83" i="1"/>
  <c r="D82" i="1"/>
  <c r="D81" i="1"/>
  <c r="D75" i="1"/>
  <c r="D74" i="1"/>
  <c r="D73" i="1"/>
  <c r="D72" i="1"/>
  <c r="D65" i="1"/>
  <c r="D63" i="1"/>
  <c r="D62" i="1"/>
  <c r="D61" i="1"/>
  <c r="D60" i="1"/>
  <c r="D59" i="1"/>
  <c r="D57" i="1"/>
  <c r="D55" i="1"/>
  <c r="D54" i="1"/>
  <c r="D53" i="1"/>
  <c r="D52" i="1"/>
  <c r="D51" i="1"/>
  <c r="D50" i="1"/>
  <c r="D49" i="1"/>
  <c r="D48" i="1"/>
  <c r="D85" i="1" s="1"/>
  <c r="D43" i="1"/>
  <c r="D42" i="1"/>
  <c r="D41" i="1"/>
  <c r="D39" i="1"/>
  <c r="D38" i="1"/>
  <c r="D21" i="1"/>
  <c r="D189" i="1" s="1"/>
  <c r="D190" i="1" s="1"/>
  <c r="D20" i="1"/>
  <c r="D44" i="1" s="1"/>
  <c r="D19" i="1"/>
  <c r="D18" i="1"/>
  <c r="D17" i="1"/>
  <c r="D16" i="1"/>
  <c r="D15" i="1"/>
  <c r="D14" i="1"/>
  <c r="D13" i="1"/>
  <c r="D12" i="1"/>
  <c r="D11" i="1"/>
  <c r="D10" i="1"/>
  <c r="D9" i="1"/>
  <c r="D8" i="1"/>
  <c r="D37" i="1" s="1"/>
  <c r="D45" i="1" s="1"/>
  <c r="D7" i="1"/>
  <c r="D25" i="1" s="1"/>
  <c r="D31" i="1" s="1"/>
  <c r="D222" i="1" s="1"/>
  <c r="D220" i="1" l="1"/>
  <c r="D223" i="1" s="1"/>
</calcChain>
</file>

<file path=xl/sharedStrings.xml><?xml version="1.0" encoding="utf-8"?>
<sst xmlns="http://schemas.openxmlformats.org/spreadsheetml/2006/main" count="199" uniqueCount="142">
  <si>
    <t xml:space="preserve">           PRESUPUESTO ANUAL 2017</t>
  </si>
  <si>
    <t>COLONES</t>
  </si>
  <si>
    <t>INGRESOS</t>
  </si>
  <si>
    <t>Código</t>
  </si>
  <si>
    <t>Detalle</t>
  </si>
  <si>
    <t xml:space="preserve">Monto </t>
  </si>
  <si>
    <t>INGRESOS ORDINARIOS</t>
  </si>
  <si>
    <t>CUOTAS TOTAL LICENCIADOS, POSTGRADOS Y BACHILLERES</t>
  </si>
  <si>
    <t>INCORPORACIONES</t>
  </si>
  <si>
    <t>REGISTRO DE POST GRADOS</t>
  </si>
  <si>
    <t xml:space="preserve">CONSTANCIAS Y CERTIFICACIONES, FOTOCOPIAS </t>
  </si>
  <si>
    <t xml:space="preserve">VENTA DE IDENTIFICACIONES </t>
  </si>
  <si>
    <t>FORMULARIOS DE ARMAS</t>
  </si>
  <si>
    <t xml:space="preserve">FORMULARIOS DE GUARDERIAS </t>
  </si>
  <si>
    <t xml:space="preserve">TALLERES DE CAPACITACIÓN </t>
  </si>
  <si>
    <t>CIREC</t>
  </si>
  <si>
    <t>SELLO DE AGUA</t>
  </si>
  <si>
    <t>FOTOCOPIAS</t>
  </si>
  <si>
    <t>ACTIVIDADES SOCIALES</t>
  </si>
  <si>
    <t>REINCORPORACIONES</t>
  </si>
  <si>
    <t>SEMINARIO ULAPSI PARAGUAY</t>
  </si>
  <si>
    <t>CONGREO ULAPSI 2018</t>
  </si>
  <si>
    <t>TRASLADO INVERSIÓN CAPITAL PARA PROGRAMA DE BENEFICIOS</t>
  </si>
  <si>
    <t xml:space="preserve">INGRESO EXTRAORDINARIO LIBERACIÓN DE EMBARGO </t>
  </si>
  <si>
    <t xml:space="preserve">INGRESO EXTRAORDINARIO SUBEJECUTORIA PERIODO ANTERIOR </t>
  </si>
  <si>
    <t>TOTAL INGRESOS ORDINARIOS</t>
  </si>
  <si>
    <t xml:space="preserve">OTROS INGRESOS </t>
  </si>
  <si>
    <t>INTERESES SOBRE INVERSIONES COLEGIO</t>
  </si>
  <si>
    <t>INTERESES SOBRE CUENTAS CORRIENTES</t>
  </si>
  <si>
    <t>TOTAL OTROS INGRESOS</t>
  </si>
  <si>
    <t xml:space="preserve">TOTAL INGRESOS </t>
  </si>
  <si>
    <t xml:space="preserve">EGRESOS </t>
  </si>
  <si>
    <t>COSTO DE INGRESOS ADMINISTRATIVOS</t>
  </si>
  <si>
    <t xml:space="preserve">FORMULARIOS </t>
  </si>
  <si>
    <t xml:space="preserve"> CAPACITACIÓN Y DESARROLLO</t>
  </si>
  <si>
    <t xml:space="preserve">1. Talleres de Capacitación </t>
  </si>
  <si>
    <t xml:space="preserve">2. Talleres Subsidio Capacitación </t>
  </si>
  <si>
    <t>3. Actividades Gremiales, Día del Psicólogo y 40 Aniversario</t>
  </si>
  <si>
    <t>6. Seminario ULAPSI Paraguay</t>
  </si>
  <si>
    <t>TOTAL COSTOS POR INGRESOS ADMINISTRATIVOS</t>
  </si>
  <si>
    <t>PROGRAMA DE ADMINISTRACIÓN</t>
  </si>
  <si>
    <t xml:space="preserve">PLANILLA </t>
  </si>
  <si>
    <t xml:space="preserve">GARANTIAS SOCIALES </t>
  </si>
  <si>
    <t xml:space="preserve">PRESTACIONES LEGALES (VACACIONES - CESANTIA - PREAVISO)                </t>
  </si>
  <si>
    <t>DECIMO TERCER MES</t>
  </si>
  <si>
    <t>AGUA</t>
  </si>
  <si>
    <t>ELECTRICIDAD</t>
  </si>
  <si>
    <t>TELEFONO</t>
  </si>
  <si>
    <t>ICE (INTERNET Y AFINES)</t>
  </si>
  <si>
    <t>SERVICIO CORREOS Y AFINES</t>
  </si>
  <si>
    <t>POLIZA RIESGOS DEL TRABAJO</t>
  </si>
  <si>
    <t xml:space="preserve">POLIZA DE INCENDIO </t>
  </si>
  <si>
    <t xml:space="preserve">POLIZA DE EQUIPO ELECTRONICO </t>
  </si>
  <si>
    <t>POLIZA DE DINERO Y VALORES EN TRANSITO</t>
  </si>
  <si>
    <t>POLIZA DE RESPONSABILIDAD CIVIL</t>
  </si>
  <si>
    <t>POLIZA FIDELIDAD</t>
  </si>
  <si>
    <t>MATERIALES  ARTICULOS DE LIMPIEZA Y COCINA</t>
  </si>
  <si>
    <t>SERVICIOS DE MONITOREO Y SEGURIDAD</t>
  </si>
  <si>
    <t>OTROS SERVICIOS EVENTUALES</t>
  </si>
  <si>
    <t>MANTENIMIENTO DE MOBILIARIO Y EQUIPO</t>
  </si>
  <si>
    <t xml:space="preserve">PAPELERIA Y UTILES DE OFICINA </t>
  </si>
  <si>
    <t>IMPUESTOS BIENES INMUEBLES</t>
  </si>
  <si>
    <t>COMISIONES Y OTROS CARGOS FINANCIEROS</t>
  </si>
  <si>
    <t>CAPACITACION AL PERSONAL</t>
  </si>
  <si>
    <t>UNIFORMES</t>
  </si>
  <si>
    <t>VIATICOS Y SERVICIOS DE TRANSPORTES</t>
  </si>
  <si>
    <t>GASTOS DE OPERACIÓN</t>
  </si>
  <si>
    <t>ACTIVIDAD ANUAL FUNCIONARIOS</t>
  </si>
  <si>
    <t xml:space="preserve">BOTIQUIN </t>
  </si>
  <si>
    <t xml:space="preserve">TRAMITES LEGALES </t>
  </si>
  <si>
    <t xml:space="preserve">GUARDADOCUMENTOS </t>
  </si>
  <si>
    <t>SERVICIO DE LIMPIEZA</t>
  </si>
  <si>
    <t xml:space="preserve">SERVICIO DE MANTENIMIENTO ZONAS VERDES </t>
  </si>
  <si>
    <t xml:space="preserve">PROCESO RECLUTAMIENTO </t>
  </si>
  <si>
    <t xml:space="preserve">CUOTA CRÉDITO DE CONSTRUCCIÓN </t>
  </si>
  <si>
    <t>CONTRATOS PERMANENTES TI</t>
  </si>
  <si>
    <t xml:space="preserve">COMUNICACIÓN E IMAGÉN </t>
  </si>
  <si>
    <t xml:space="preserve">CONVENIOS  INSTITUCIONALES </t>
  </si>
  <si>
    <t>SUB TOTAL DEL PROGRAMA</t>
  </si>
  <si>
    <t>PROGRAMA  JUNTA DIRECTIVA</t>
  </si>
  <si>
    <t>ASESORIA LEGAL</t>
  </si>
  <si>
    <t>DEFENSA PROFESIONAL</t>
  </si>
  <si>
    <t>AUDITORIA EXTERNA</t>
  </si>
  <si>
    <t xml:space="preserve">ASESORÍA DIRECCIÓN DE PROYECTO EDIFICIO </t>
  </si>
  <si>
    <t>FEDERACIONES Y ASOCIACIONES</t>
  </si>
  <si>
    <r>
      <t xml:space="preserve">ALIMENTACION </t>
    </r>
    <r>
      <rPr>
        <b/>
        <sz val="9"/>
        <rFont val="Arial"/>
        <family val="2"/>
      </rPr>
      <t xml:space="preserve"> </t>
    </r>
  </si>
  <si>
    <r>
      <t xml:space="preserve">IMPRESOS Y PUBLICACIONES  </t>
    </r>
    <r>
      <rPr>
        <b/>
        <sz val="9"/>
        <rFont val="Arial"/>
        <family val="2"/>
      </rPr>
      <t xml:space="preserve"> </t>
    </r>
  </si>
  <si>
    <t>SUSCRIPCIONES</t>
  </si>
  <si>
    <t xml:space="preserve">GASTOS DE REPRESENTACIÓN </t>
  </si>
  <si>
    <t>DIETAS JUNTA DIRECTIVA</t>
  </si>
  <si>
    <t xml:space="preserve">DIETAS TRIBUNAL DE HONOR </t>
  </si>
  <si>
    <t>GASTOS DE OPERACIÓN TRIBUNAL DE HONOR</t>
  </si>
  <si>
    <t>PUBLICACIONES  TRIBUNAL DE HONOR</t>
  </si>
  <si>
    <t xml:space="preserve">ASESORÍA LEGAL TRIBUNAL DE HONOR   </t>
  </si>
  <si>
    <t xml:space="preserve">PROYECTOS </t>
  </si>
  <si>
    <t xml:space="preserve">PROYECCIÒN SOCIAL </t>
  </si>
  <si>
    <t xml:space="preserve">PROGRAMA DE ASAMBLEAS </t>
  </si>
  <si>
    <t xml:space="preserve">DIVULGACIÓN o PUBLICACIONES </t>
  </si>
  <si>
    <t>ALIMENTACION ASAMBLEISTAS</t>
  </si>
  <si>
    <t>PAPELERIA Y MATERIALES PARA ASAMBLEA</t>
  </si>
  <si>
    <t>PROGRAMA DE INSTALACIONES FISICAS DEL COLEGIO</t>
  </si>
  <si>
    <t>MANTENIMIENTO DE  TERRENO - EDIFICIOS Y SALÓN</t>
  </si>
  <si>
    <t>PROGRAMA DE ACTIVOS</t>
  </si>
  <si>
    <t>EQUIPO TECNOLOGÍA DE INFORMACIÓN</t>
  </si>
  <si>
    <t>MOBILIARIO Y EQUIPO OFICINA</t>
  </si>
  <si>
    <t xml:space="preserve">PROGRAMA INVERSIÓN  DE CAPITAL </t>
  </si>
  <si>
    <t xml:space="preserve">DESARROLLO PROYECTO CONSTRUCIÓN </t>
  </si>
  <si>
    <t>PROGRAMA DE BENEFICIOS</t>
  </si>
  <si>
    <t xml:space="preserve">EGRESOS POR PROGRAMAS ESPECÍFICOS </t>
  </si>
  <si>
    <t>FISCALÍA</t>
  </si>
  <si>
    <t>VIATICOS</t>
  </si>
  <si>
    <t xml:space="preserve">CAPACITACIÓN DE PERSONAL FISCALÍA </t>
  </si>
  <si>
    <t>DIVULGACIÓN</t>
  </si>
  <si>
    <t xml:space="preserve">SERVICIOS PROFESIONALES INVESTIGADOR /LEGALES </t>
  </si>
  <si>
    <t xml:space="preserve">ASOCIACIÓN DE FISCALÍAS DE COLEGIOS </t>
  </si>
  <si>
    <t>SUB TOTAL PROGRAMA</t>
  </si>
  <si>
    <t>ADOPCIONES</t>
  </si>
  <si>
    <t>CENTROS DE CUIDO</t>
  </si>
  <si>
    <t>ASUNTOS CURRICULARES</t>
  </si>
  <si>
    <t>PROYECTO</t>
  </si>
  <si>
    <t>CAPACITACIÓN</t>
  </si>
  <si>
    <t>GASTOS OPERACIÓN</t>
  </si>
  <si>
    <t xml:space="preserve">COMITÉ CONSULTIVO </t>
  </si>
  <si>
    <t>COMISIÓN DE CULTURA DE PAZ Y VALORES GREMIALES</t>
  </si>
  <si>
    <t>PROYECTOS</t>
  </si>
  <si>
    <t xml:space="preserve">COMISIÓN DE IDONEIDAD MENTAL </t>
  </si>
  <si>
    <t>REGIONALIZACIÓN</t>
  </si>
  <si>
    <t>GASTOS DE OPERACIÓN DIALOGOS REGIONALES YCARE</t>
  </si>
  <si>
    <t>REVISTA COSTARRICENSE DE PSICOLOGÍA</t>
  </si>
  <si>
    <t xml:space="preserve">GASTOS DE OPERACIÓN </t>
  </si>
  <si>
    <t xml:space="preserve">COMISION DE ORIENTACIÓN Y PROYECCIÓN LABORAL </t>
  </si>
  <si>
    <t xml:space="preserve">COMISION INVERSION </t>
  </si>
  <si>
    <t>COMISION CONGRESO ULAPSI 2018</t>
  </si>
  <si>
    <t xml:space="preserve">COMISION INCORPORACIÓN </t>
  </si>
  <si>
    <t xml:space="preserve">COMISION PROMOCIÓN DE LA SALUD MENTAL </t>
  </si>
  <si>
    <t xml:space="preserve">Plan de Trabajo </t>
  </si>
  <si>
    <t>COMISION PSICOLOGIA DEL DEPORTE</t>
  </si>
  <si>
    <t>COMISION DE SEMANA NACIONAL DE PSICOLOGÍA</t>
  </si>
  <si>
    <t xml:space="preserve">COMISION DE DERECHOS HUMANOS </t>
  </si>
  <si>
    <t>COMISION DE VINCULO HUMANOS ANIMAL</t>
  </si>
  <si>
    <t xml:space="preserve">SUB TOTAL PROGRAMAS ESPECÍFICOS </t>
  </si>
  <si>
    <t xml:space="preserve">TOTAL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</si>
</sst>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\-??_);_(@_)"/>
    <numFmt numFmtId="165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BFBFBF"/>
        <bgColor rgb="FFFFFFCC"/>
      </patternFill>
    </fill>
    <fill>
      <patternFill patternType="solid">
        <fgColor theme="4" tint="-0.249977111117893"/>
        <bgColor rgb="FFFFFFCC"/>
      </patternFill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3" fillId="2" borderId="0" xfId="0" applyFont="1" applyFill="1"/>
    <xf numFmtId="0" fontId="3" fillId="0" borderId="0" xfId="0" applyFont="1"/>
    <xf numFmtId="0" fontId="4" fillId="2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wrapText="1"/>
    </xf>
    <xf numFmtId="0" fontId="7" fillId="2" borderId="0" xfId="0" applyFont="1" applyFill="1" applyBorder="1"/>
    <xf numFmtId="0" fontId="7" fillId="5" borderId="1" xfId="0" applyFont="1" applyFill="1" applyBorder="1"/>
    <xf numFmtId="0" fontId="3" fillId="0" borderId="1" xfId="0" applyFont="1" applyFill="1" applyBorder="1"/>
    <xf numFmtId="164" fontId="3" fillId="0" borderId="1" xfId="1" applyNumberFormat="1" applyFont="1" applyFill="1" applyBorder="1" applyAlignment="1" applyProtection="1">
      <alignment horizontal="right"/>
    </xf>
    <xf numFmtId="0" fontId="3" fillId="0" borderId="0" xfId="0" applyFont="1" applyFill="1"/>
    <xf numFmtId="0" fontId="3" fillId="0" borderId="1" xfId="0" applyFont="1" applyFill="1" applyBorder="1" applyAlignment="1"/>
    <xf numFmtId="0" fontId="3" fillId="0" borderId="0" xfId="0" applyFont="1" applyFill="1" applyBorder="1"/>
    <xf numFmtId="0" fontId="7" fillId="0" borderId="1" xfId="0" applyFont="1" applyFill="1" applyBorder="1"/>
    <xf numFmtId="164" fontId="3" fillId="0" borderId="1" xfId="1" applyNumberFormat="1" applyFont="1" applyFill="1" applyBorder="1" applyAlignment="1" applyProtection="1">
      <alignment horizontal="right" wrapText="1"/>
    </xf>
    <xf numFmtId="43" fontId="1" fillId="0" borderId="0" xfId="1" applyFill="1" applyBorder="1"/>
    <xf numFmtId="164" fontId="3" fillId="0" borderId="2" xfId="1" applyNumberFormat="1" applyFont="1" applyFill="1" applyBorder="1" applyAlignment="1" applyProtection="1">
      <alignment horizontal="right"/>
    </xf>
    <xf numFmtId="164" fontId="3" fillId="0" borderId="0" xfId="2" applyNumberFormat="1" applyFont="1" applyFill="1" applyBorder="1" applyAlignment="1" applyProtection="1">
      <alignment horizontal="right" wrapText="1"/>
    </xf>
    <xf numFmtId="165" fontId="1" fillId="0" borderId="0" xfId="3" applyNumberFormat="1" applyFill="1" applyBorder="1"/>
    <xf numFmtId="0" fontId="7" fillId="0" borderId="0" xfId="0" applyFont="1" applyFill="1" applyBorder="1"/>
    <xf numFmtId="49" fontId="7" fillId="0" borderId="1" xfId="0" applyNumberFormat="1" applyFont="1" applyFill="1" applyBorder="1"/>
    <xf numFmtId="164" fontId="7" fillId="0" borderId="3" xfId="1" applyNumberFormat="1" applyFont="1" applyFill="1" applyBorder="1" applyAlignment="1" applyProtection="1">
      <alignment horizontal="right"/>
    </xf>
    <xf numFmtId="164" fontId="7" fillId="0" borderId="0" xfId="1" applyNumberFormat="1" applyFont="1" applyFill="1" applyBorder="1" applyAlignment="1" applyProtection="1">
      <alignment horizontal="right"/>
    </xf>
    <xf numFmtId="0" fontId="1" fillId="0" borderId="0" xfId="3" applyFill="1" applyBorder="1"/>
    <xf numFmtId="164" fontId="3" fillId="0" borderId="0" xfId="1" applyNumberFormat="1" applyFont="1" applyFill="1" applyBorder="1" applyAlignment="1" applyProtection="1">
      <alignment horizontal="right"/>
    </xf>
    <xf numFmtId="164" fontId="7" fillId="0" borderId="4" xfId="1" applyNumberFormat="1" applyFont="1" applyFill="1" applyBorder="1" applyAlignment="1" applyProtection="1">
      <alignment horizontal="right"/>
    </xf>
    <xf numFmtId="0" fontId="7" fillId="0" borderId="5" xfId="0" applyFont="1" applyFill="1" applyBorder="1"/>
    <xf numFmtId="164" fontId="7" fillId="0" borderId="6" xfId="1" applyNumberFormat="1" applyFont="1" applyFill="1" applyBorder="1" applyAlignment="1" applyProtection="1">
      <alignment horizontal="right"/>
    </xf>
    <xf numFmtId="164" fontId="7" fillId="2" borderId="0" xfId="1" applyNumberFormat="1" applyFont="1" applyFill="1" applyBorder="1" applyAlignment="1" applyProtection="1">
      <alignment horizontal="right"/>
    </xf>
    <xf numFmtId="0" fontId="7" fillId="2" borderId="0" xfId="0" applyFont="1" applyFill="1" applyBorder="1" applyAlignment="1">
      <alignment wrapText="1"/>
    </xf>
    <xf numFmtId="0" fontId="8" fillId="0" borderId="1" xfId="0" applyFont="1" applyFill="1" applyBorder="1" applyAlignment="1"/>
    <xf numFmtId="164" fontId="3" fillId="2" borderId="0" xfId="1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>
      <alignment vertical="center"/>
    </xf>
    <xf numFmtId="164" fontId="3" fillId="0" borderId="7" xfId="1" applyNumberFormat="1" applyFont="1" applyFill="1" applyBorder="1" applyAlignment="1" applyProtection="1">
      <alignment horizontal="right" wrapText="1"/>
    </xf>
    <xf numFmtId="164" fontId="3" fillId="0" borderId="2" xfId="1" applyNumberFormat="1" applyFont="1" applyFill="1" applyBorder="1" applyAlignment="1" applyProtection="1">
      <alignment horizontal="right" wrapText="1"/>
    </xf>
    <xf numFmtId="0" fontId="7" fillId="2" borderId="1" xfId="0" applyFont="1" applyFill="1" applyBorder="1"/>
    <xf numFmtId="164" fontId="7" fillId="2" borderId="3" xfId="1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>
      <alignment wrapText="1"/>
    </xf>
    <xf numFmtId="0" fontId="3" fillId="2" borderId="1" xfId="0" applyFont="1" applyFill="1" applyBorder="1"/>
    <xf numFmtId="164" fontId="3" fillId="2" borderId="1" xfId="1" applyNumberFormat="1" applyFont="1" applyFill="1" applyBorder="1" applyAlignment="1" applyProtection="1">
      <alignment horizontal="right" wrapText="1"/>
    </xf>
    <xf numFmtId="164" fontId="3" fillId="2" borderId="2" xfId="1" applyNumberFormat="1" applyFont="1" applyFill="1" applyBorder="1" applyAlignment="1" applyProtection="1">
      <alignment horizontal="right" wrapText="1"/>
    </xf>
    <xf numFmtId="164" fontId="7" fillId="2" borderId="3" xfId="0" applyNumberFormat="1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/>
    </xf>
    <xf numFmtId="164" fontId="7" fillId="0" borderId="3" xfId="1" applyNumberFormat="1" applyFont="1" applyFill="1" applyBorder="1" applyAlignment="1" applyProtection="1">
      <alignment horizontal="right" wrapText="1"/>
    </xf>
    <xf numFmtId="0" fontId="7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64" fontId="7" fillId="2" borderId="0" xfId="1" applyNumberFormat="1" applyFont="1" applyFill="1" applyBorder="1" applyAlignment="1" applyProtection="1">
      <alignment horizontal="right" wrapText="1"/>
    </xf>
    <xf numFmtId="0" fontId="7" fillId="0" borderId="3" xfId="0" applyFont="1" applyFill="1" applyBorder="1"/>
    <xf numFmtId="164" fontId="7" fillId="0" borderId="0" xfId="1" applyNumberFormat="1" applyFont="1" applyFill="1" applyBorder="1" applyAlignment="1" applyProtection="1">
      <alignment horizontal="right" wrapText="1"/>
    </xf>
    <xf numFmtId="0" fontId="7" fillId="2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164" fontId="3" fillId="0" borderId="0" xfId="1" applyNumberFormat="1" applyFont="1" applyFill="1" applyBorder="1" applyAlignment="1" applyProtection="1">
      <alignment horizontal="right" wrapText="1"/>
    </xf>
    <xf numFmtId="164" fontId="7" fillId="0" borderId="2" xfId="1" applyNumberFormat="1" applyFont="1" applyFill="1" applyBorder="1" applyAlignment="1" applyProtection="1">
      <alignment horizontal="right" wrapText="1"/>
    </xf>
    <xf numFmtId="164" fontId="7" fillId="0" borderId="1" xfId="1" applyNumberFormat="1" applyFont="1" applyFill="1" applyBorder="1" applyAlignment="1" applyProtection="1">
      <alignment horizontal="right"/>
    </xf>
    <xf numFmtId="165" fontId="6" fillId="0" borderId="0" xfId="0" applyNumberFormat="1" applyFont="1" applyFill="1"/>
    <xf numFmtId="0" fontId="2" fillId="2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wrapText="1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421822</xdr:colOff>
      <xdr:row>0</xdr:row>
      <xdr:rowOff>1</xdr:rowOff>
    </xdr:from>
    <xdr:to>
      <xdr:col>2</xdr:col>
      <xdr:colOff>568778</xdr:colOff>
      <xdr:row>3</xdr:row>
      <xdr:rowOff>9528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23961" y="-40138"/>
          <a:ext cx="866777" cy="947056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cotog/Desktop/Presupuestos%20Anuales%20y%20Liquidaciones/Hist&#243;rico%20con%20adjuntos/Copia%20de%20Copia%20de%20PROYECCI&#211;N%20PRESUPUESTO-ASAMBLEA1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icoto\AppData\Local\Microsoft\Windows\INetCache\Content.Outlook\8EDL1MQJ\Copia%20de%20Plan%202017%20(00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GRESOS ORDINARIOS"/>
      <sheetName val="OTROS INGRESOS "/>
      <sheetName val="COSTO DE INGRESOS ADMINIOSTRATI"/>
      <sheetName val="PROGRAMAS ADMINISTRACIÓN "/>
      <sheetName val="PROGRAMA JUNTA DIRECTIVA"/>
      <sheetName val="PROGRAMA ASAMBLEAS"/>
      <sheetName val="PROGRAMA INSTALACIONES FÍSICAS"/>
      <sheetName val="PROGRAMA INVERSIÓN DE CAPITAL "/>
      <sheetName val="PROGRAMA FISCALÍA"/>
      <sheetName val="PROGRAMA COMISIONES DE TRABAJO "/>
      <sheetName val="Hoja1"/>
      <sheetName val="Hoja2"/>
      <sheetName val="LIQ"/>
      <sheetName val="Informe de compatibilidad"/>
      <sheetName val="Informe de compatibilidad (1)"/>
    </sheetNames>
    <sheetDataSet>
      <sheetData sheetId="0"/>
      <sheetData sheetId="1">
        <row r="45">
          <cell r="F45">
            <v>742369194.4799999</v>
          </cell>
        </row>
        <row r="58">
          <cell r="F58">
            <v>36500000</v>
          </cell>
        </row>
        <row r="64">
          <cell r="C64">
            <v>1365000</v>
          </cell>
        </row>
        <row r="70">
          <cell r="C70">
            <v>4485625</v>
          </cell>
        </row>
        <row r="76">
          <cell r="C76">
            <v>3325925</v>
          </cell>
        </row>
        <row r="82">
          <cell r="C82">
            <v>97971568.75</v>
          </cell>
        </row>
        <row r="88">
          <cell r="C88">
            <v>4000000</v>
          </cell>
        </row>
        <row r="110">
          <cell r="C110">
            <v>8400000</v>
          </cell>
        </row>
        <row r="120">
          <cell r="D120">
            <v>38370</v>
          </cell>
        </row>
        <row r="128">
          <cell r="C128">
            <v>1189800</v>
          </cell>
        </row>
        <row r="140">
          <cell r="C140">
            <v>3489125</v>
          </cell>
        </row>
        <row r="148">
          <cell r="C148">
            <v>28765000</v>
          </cell>
        </row>
      </sheetData>
      <sheetData sheetId="2"/>
      <sheetData sheetId="3">
        <row r="32">
          <cell r="C32">
            <v>11051735.5625</v>
          </cell>
        </row>
        <row r="42">
          <cell r="C42">
            <v>7295296.0615000008</v>
          </cell>
        </row>
        <row r="103">
          <cell r="C103">
            <v>26000000</v>
          </cell>
        </row>
      </sheetData>
      <sheetData sheetId="4">
        <row r="52">
          <cell r="K52">
            <v>2416355</v>
          </cell>
          <cell r="S52">
            <v>150000</v>
          </cell>
        </row>
        <row r="61">
          <cell r="D61">
            <v>266506168.83407998</v>
          </cell>
        </row>
        <row r="75">
          <cell r="S75">
            <v>150000</v>
          </cell>
          <cell r="AG75">
            <v>1500000</v>
          </cell>
        </row>
        <row r="76">
          <cell r="K76">
            <v>3586204.2599999993</v>
          </cell>
        </row>
        <row r="77">
          <cell r="D77">
            <v>95062750.423116326</v>
          </cell>
        </row>
        <row r="90">
          <cell r="S90">
            <v>250000</v>
          </cell>
          <cell r="AG90">
            <v>400000</v>
          </cell>
        </row>
        <row r="105">
          <cell r="K105">
            <v>1600000</v>
          </cell>
          <cell r="S105">
            <v>7063525.3700000001</v>
          </cell>
        </row>
        <row r="108">
          <cell r="D108">
            <v>22208847.40284</v>
          </cell>
        </row>
        <row r="120">
          <cell r="C120">
            <v>3390006</v>
          </cell>
          <cell r="AG120">
            <v>200000</v>
          </cell>
        </row>
        <row r="136">
          <cell r="C136">
            <v>8000000</v>
          </cell>
          <cell r="K136">
            <v>60000</v>
          </cell>
          <cell r="S136">
            <v>1323355</v>
          </cell>
        </row>
      </sheetData>
      <sheetData sheetId="5">
        <row r="44">
          <cell r="C44">
            <v>1500000</v>
          </cell>
        </row>
        <row r="78">
          <cell r="D78">
            <v>1250000</v>
          </cell>
        </row>
        <row r="108">
          <cell r="D108">
            <v>4000000</v>
          </cell>
          <cell r="K108">
            <v>1200000</v>
          </cell>
        </row>
        <row r="123">
          <cell r="D123">
            <v>250000</v>
          </cell>
          <cell r="K123">
            <v>350000</v>
          </cell>
        </row>
      </sheetData>
      <sheetData sheetId="6">
        <row r="21">
          <cell r="D21">
            <v>4500000</v>
          </cell>
        </row>
        <row r="36">
          <cell r="D36">
            <v>5000000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s en orden"/>
      <sheetName val="Plan 2017 GAM"/>
      <sheetName val="Hoja1"/>
      <sheetName val="Plan completo "/>
      <sheetName val="Clínica"/>
      <sheetName val="Educativa"/>
      <sheetName val="Forense"/>
      <sheetName val="Investigación"/>
      <sheetName val="Laboral"/>
      <sheetName val="Pruebas"/>
      <sheetName val="Social"/>
      <sheetName val="Otros"/>
      <sheetName val="Por área"/>
    </sheetNames>
    <sheetDataSet>
      <sheetData sheetId="0" refreshError="1"/>
      <sheetData sheetId="1" refreshError="1"/>
      <sheetData sheetId="2" refreshError="1"/>
      <sheetData sheetId="3" refreshError="1">
        <row r="54">
          <cell r="T54">
            <v>17934500</v>
          </cell>
        </row>
        <row r="55">
          <cell r="N55">
            <v>75622000</v>
          </cell>
          <cell r="S55">
            <v>77954713.333333328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24"/>
  <sheetViews>
    <sheetView showGridLines="0" tabSelected="1" workbookViewId="0">
      <selection activeCell="F8" sqref="F8"/>
    </sheetView>
  </sheetViews>
  <sheetFormatPr baseColWidth="10" defaultRowHeight="12" x14ac:dyDescent="0.2"/>
  <cols>
    <col min="1" max="1" width="11.42578125" style="2"/>
    <col min="2" max="2" width="12" style="2" bestFit="1" customWidth="1"/>
    <col min="3" max="3" width="67.85546875" style="2" customWidth="1"/>
    <col min="4" max="4" width="15.85546875" style="2" customWidth="1"/>
    <col min="5" max="5" width="13.140625" style="2" bestFit="1" customWidth="1"/>
    <col min="6" max="6" width="14.5703125" style="2" bestFit="1" customWidth="1"/>
    <col min="7" max="257" width="11.42578125" style="2"/>
    <col min="258" max="258" width="12" style="2" bestFit="1" customWidth="1"/>
    <col min="259" max="259" width="67.85546875" style="2" customWidth="1"/>
    <col min="260" max="260" width="15.85546875" style="2" customWidth="1"/>
    <col min="261" max="261" width="13.140625" style="2" bestFit="1" customWidth="1"/>
    <col min="262" max="262" width="14.5703125" style="2" bestFit="1" customWidth="1"/>
    <col min="263" max="513" width="11.42578125" style="2"/>
    <col min="514" max="514" width="12" style="2" bestFit="1" customWidth="1"/>
    <col min="515" max="515" width="67.85546875" style="2" customWidth="1"/>
    <col min="516" max="516" width="15.85546875" style="2" customWidth="1"/>
    <col min="517" max="517" width="13.140625" style="2" bestFit="1" customWidth="1"/>
    <col min="518" max="518" width="14.5703125" style="2" bestFit="1" customWidth="1"/>
    <col min="519" max="769" width="11.42578125" style="2"/>
    <col min="770" max="770" width="12" style="2" bestFit="1" customWidth="1"/>
    <col min="771" max="771" width="67.85546875" style="2" customWidth="1"/>
    <col min="772" max="772" width="15.85546875" style="2" customWidth="1"/>
    <col min="773" max="773" width="13.140625" style="2" bestFit="1" customWidth="1"/>
    <col min="774" max="774" width="14.5703125" style="2" bestFit="1" customWidth="1"/>
    <col min="775" max="1025" width="11.42578125" style="2"/>
    <col min="1026" max="1026" width="12" style="2" bestFit="1" customWidth="1"/>
    <col min="1027" max="1027" width="67.85546875" style="2" customWidth="1"/>
    <col min="1028" max="1028" width="15.85546875" style="2" customWidth="1"/>
    <col min="1029" max="1029" width="13.140625" style="2" bestFit="1" customWidth="1"/>
    <col min="1030" max="1030" width="14.5703125" style="2" bestFit="1" customWidth="1"/>
    <col min="1031" max="1281" width="11.42578125" style="2"/>
    <col min="1282" max="1282" width="12" style="2" bestFit="1" customWidth="1"/>
    <col min="1283" max="1283" width="67.85546875" style="2" customWidth="1"/>
    <col min="1284" max="1284" width="15.85546875" style="2" customWidth="1"/>
    <col min="1285" max="1285" width="13.140625" style="2" bestFit="1" customWidth="1"/>
    <col min="1286" max="1286" width="14.5703125" style="2" bestFit="1" customWidth="1"/>
    <col min="1287" max="1537" width="11.42578125" style="2"/>
    <col min="1538" max="1538" width="12" style="2" bestFit="1" customWidth="1"/>
    <col min="1539" max="1539" width="67.85546875" style="2" customWidth="1"/>
    <col min="1540" max="1540" width="15.85546875" style="2" customWidth="1"/>
    <col min="1541" max="1541" width="13.140625" style="2" bestFit="1" customWidth="1"/>
    <col min="1542" max="1542" width="14.5703125" style="2" bestFit="1" customWidth="1"/>
    <col min="1543" max="1793" width="11.42578125" style="2"/>
    <col min="1794" max="1794" width="12" style="2" bestFit="1" customWidth="1"/>
    <col min="1795" max="1795" width="67.85546875" style="2" customWidth="1"/>
    <col min="1796" max="1796" width="15.85546875" style="2" customWidth="1"/>
    <col min="1797" max="1797" width="13.140625" style="2" bestFit="1" customWidth="1"/>
    <col min="1798" max="1798" width="14.5703125" style="2" bestFit="1" customWidth="1"/>
    <col min="1799" max="2049" width="11.42578125" style="2"/>
    <col min="2050" max="2050" width="12" style="2" bestFit="1" customWidth="1"/>
    <col min="2051" max="2051" width="67.85546875" style="2" customWidth="1"/>
    <col min="2052" max="2052" width="15.85546875" style="2" customWidth="1"/>
    <col min="2053" max="2053" width="13.140625" style="2" bestFit="1" customWidth="1"/>
    <col min="2054" max="2054" width="14.5703125" style="2" bestFit="1" customWidth="1"/>
    <col min="2055" max="2305" width="11.42578125" style="2"/>
    <col min="2306" max="2306" width="12" style="2" bestFit="1" customWidth="1"/>
    <col min="2307" max="2307" width="67.85546875" style="2" customWidth="1"/>
    <col min="2308" max="2308" width="15.85546875" style="2" customWidth="1"/>
    <col min="2309" max="2309" width="13.140625" style="2" bestFit="1" customWidth="1"/>
    <col min="2310" max="2310" width="14.5703125" style="2" bestFit="1" customWidth="1"/>
    <col min="2311" max="2561" width="11.42578125" style="2"/>
    <col min="2562" max="2562" width="12" style="2" bestFit="1" customWidth="1"/>
    <col min="2563" max="2563" width="67.85546875" style="2" customWidth="1"/>
    <col min="2564" max="2564" width="15.85546875" style="2" customWidth="1"/>
    <col min="2565" max="2565" width="13.140625" style="2" bestFit="1" customWidth="1"/>
    <col min="2566" max="2566" width="14.5703125" style="2" bestFit="1" customWidth="1"/>
    <col min="2567" max="2817" width="11.42578125" style="2"/>
    <col min="2818" max="2818" width="12" style="2" bestFit="1" customWidth="1"/>
    <col min="2819" max="2819" width="67.85546875" style="2" customWidth="1"/>
    <col min="2820" max="2820" width="15.85546875" style="2" customWidth="1"/>
    <col min="2821" max="2821" width="13.140625" style="2" bestFit="1" customWidth="1"/>
    <col min="2822" max="2822" width="14.5703125" style="2" bestFit="1" customWidth="1"/>
    <col min="2823" max="3073" width="11.42578125" style="2"/>
    <col min="3074" max="3074" width="12" style="2" bestFit="1" customWidth="1"/>
    <col min="3075" max="3075" width="67.85546875" style="2" customWidth="1"/>
    <col min="3076" max="3076" width="15.85546875" style="2" customWidth="1"/>
    <col min="3077" max="3077" width="13.140625" style="2" bestFit="1" customWidth="1"/>
    <col min="3078" max="3078" width="14.5703125" style="2" bestFit="1" customWidth="1"/>
    <col min="3079" max="3329" width="11.42578125" style="2"/>
    <col min="3330" max="3330" width="12" style="2" bestFit="1" customWidth="1"/>
    <col min="3331" max="3331" width="67.85546875" style="2" customWidth="1"/>
    <col min="3332" max="3332" width="15.85546875" style="2" customWidth="1"/>
    <col min="3333" max="3333" width="13.140625" style="2" bestFit="1" customWidth="1"/>
    <col min="3334" max="3334" width="14.5703125" style="2" bestFit="1" customWidth="1"/>
    <col min="3335" max="3585" width="11.42578125" style="2"/>
    <col min="3586" max="3586" width="12" style="2" bestFit="1" customWidth="1"/>
    <col min="3587" max="3587" width="67.85546875" style="2" customWidth="1"/>
    <col min="3588" max="3588" width="15.85546875" style="2" customWidth="1"/>
    <col min="3589" max="3589" width="13.140625" style="2" bestFit="1" customWidth="1"/>
    <col min="3590" max="3590" width="14.5703125" style="2" bestFit="1" customWidth="1"/>
    <col min="3591" max="3841" width="11.42578125" style="2"/>
    <col min="3842" max="3842" width="12" style="2" bestFit="1" customWidth="1"/>
    <col min="3843" max="3843" width="67.85546875" style="2" customWidth="1"/>
    <col min="3844" max="3844" width="15.85546875" style="2" customWidth="1"/>
    <col min="3845" max="3845" width="13.140625" style="2" bestFit="1" customWidth="1"/>
    <col min="3846" max="3846" width="14.5703125" style="2" bestFit="1" customWidth="1"/>
    <col min="3847" max="4097" width="11.42578125" style="2"/>
    <col min="4098" max="4098" width="12" style="2" bestFit="1" customWidth="1"/>
    <col min="4099" max="4099" width="67.85546875" style="2" customWidth="1"/>
    <col min="4100" max="4100" width="15.85546875" style="2" customWidth="1"/>
    <col min="4101" max="4101" width="13.140625" style="2" bestFit="1" customWidth="1"/>
    <col min="4102" max="4102" width="14.5703125" style="2" bestFit="1" customWidth="1"/>
    <col min="4103" max="4353" width="11.42578125" style="2"/>
    <col min="4354" max="4354" width="12" style="2" bestFit="1" customWidth="1"/>
    <col min="4355" max="4355" width="67.85546875" style="2" customWidth="1"/>
    <col min="4356" max="4356" width="15.85546875" style="2" customWidth="1"/>
    <col min="4357" max="4357" width="13.140625" style="2" bestFit="1" customWidth="1"/>
    <col min="4358" max="4358" width="14.5703125" style="2" bestFit="1" customWidth="1"/>
    <col min="4359" max="4609" width="11.42578125" style="2"/>
    <col min="4610" max="4610" width="12" style="2" bestFit="1" customWidth="1"/>
    <col min="4611" max="4611" width="67.85546875" style="2" customWidth="1"/>
    <col min="4612" max="4612" width="15.85546875" style="2" customWidth="1"/>
    <col min="4613" max="4613" width="13.140625" style="2" bestFit="1" customWidth="1"/>
    <col min="4614" max="4614" width="14.5703125" style="2" bestFit="1" customWidth="1"/>
    <col min="4615" max="4865" width="11.42578125" style="2"/>
    <col min="4866" max="4866" width="12" style="2" bestFit="1" customWidth="1"/>
    <col min="4867" max="4867" width="67.85546875" style="2" customWidth="1"/>
    <col min="4868" max="4868" width="15.85546875" style="2" customWidth="1"/>
    <col min="4869" max="4869" width="13.140625" style="2" bestFit="1" customWidth="1"/>
    <col min="4870" max="4870" width="14.5703125" style="2" bestFit="1" customWidth="1"/>
    <col min="4871" max="5121" width="11.42578125" style="2"/>
    <col min="5122" max="5122" width="12" style="2" bestFit="1" customWidth="1"/>
    <col min="5123" max="5123" width="67.85546875" style="2" customWidth="1"/>
    <col min="5124" max="5124" width="15.85546875" style="2" customWidth="1"/>
    <col min="5125" max="5125" width="13.140625" style="2" bestFit="1" customWidth="1"/>
    <col min="5126" max="5126" width="14.5703125" style="2" bestFit="1" customWidth="1"/>
    <col min="5127" max="5377" width="11.42578125" style="2"/>
    <col min="5378" max="5378" width="12" style="2" bestFit="1" customWidth="1"/>
    <col min="5379" max="5379" width="67.85546875" style="2" customWidth="1"/>
    <col min="5380" max="5380" width="15.85546875" style="2" customWidth="1"/>
    <col min="5381" max="5381" width="13.140625" style="2" bestFit="1" customWidth="1"/>
    <col min="5382" max="5382" width="14.5703125" style="2" bestFit="1" customWidth="1"/>
    <col min="5383" max="5633" width="11.42578125" style="2"/>
    <col min="5634" max="5634" width="12" style="2" bestFit="1" customWidth="1"/>
    <col min="5635" max="5635" width="67.85546875" style="2" customWidth="1"/>
    <col min="5636" max="5636" width="15.85546875" style="2" customWidth="1"/>
    <col min="5637" max="5637" width="13.140625" style="2" bestFit="1" customWidth="1"/>
    <col min="5638" max="5638" width="14.5703125" style="2" bestFit="1" customWidth="1"/>
    <col min="5639" max="5889" width="11.42578125" style="2"/>
    <col min="5890" max="5890" width="12" style="2" bestFit="1" customWidth="1"/>
    <col min="5891" max="5891" width="67.85546875" style="2" customWidth="1"/>
    <col min="5892" max="5892" width="15.85546875" style="2" customWidth="1"/>
    <col min="5893" max="5893" width="13.140625" style="2" bestFit="1" customWidth="1"/>
    <col min="5894" max="5894" width="14.5703125" style="2" bestFit="1" customWidth="1"/>
    <col min="5895" max="6145" width="11.42578125" style="2"/>
    <col min="6146" max="6146" width="12" style="2" bestFit="1" customWidth="1"/>
    <col min="6147" max="6147" width="67.85546875" style="2" customWidth="1"/>
    <col min="6148" max="6148" width="15.85546875" style="2" customWidth="1"/>
    <col min="6149" max="6149" width="13.140625" style="2" bestFit="1" customWidth="1"/>
    <col min="6150" max="6150" width="14.5703125" style="2" bestFit="1" customWidth="1"/>
    <col min="6151" max="6401" width="11.42578125" style="2"/>
    <col min="6402" max="6402" width="12" style="2" bestFit="1" customWidth="1"/>
    <col min="6403" max="6403" width="67.85546875" style="2" customWidth="1"/>
    <col min="6404" max="6404" width="15.85546875" style="2" customWidth="1"/>
    <col min="6405" max="6405" width="13.140625" style="2" bestFit="1" customWidth="1"/>
    <col min="6406" max="6406" width="14.5703125" style="2" bestFit="1" customWidth="1"/>
    <col min="6407" max="6657" width="11.42578125" style="2"/>
    <col min="6658" max="6658" width="12" style="2" bestFit="1" customWidth="1"/>
    <col min="6659" max="6659" width="67.85546875" style="2" customWidth="1"/>
    <col min="6660" max="6660" width="15.85546875" style="2" customWidth="1"/>
    <col min="6661" max="6661" width="13.140625" style="2" bestFit="1" customWidth="1"/>
    <col min="6662" max="6662" width="14.5703125" style="2" bestFit="1" customWidth="1"/>
    <col min="6663" max="6913" width="11.42578125" style="2"/>
    <col min="6914" max="6914" width="12" style="2" bestFit="1" customWidth="1"/>
    <col min="6915" max="6915" width="67.85546875" style="2" customWidth="1"/>
    <col min="6916" max="6916" width="15.85546875" style="2" customWidth="1"/>
    <col min="6917" max="6917" width="13.140625" style="2" bestFit="1" customWidth="1"/>
    <col min="6918" max="6918" width="14.5703125" style="2" bestFit="1" customWidth="1"/>
    <col min="6919" max="7169" width="11.42578125" style="2"/>
    <col min="7170" max="7170" width="12" style="2" bestFit="1" customWidth="1"/>
    <col min="7171" max="7171" width="67.85546875" style="2" customWidth="1"/>
    <col min="7172" max="7172" width="15.85546875" style="2" customWidth="1"/>
    <col min="7173" max="7173" width="13.140625" style="2" bestFit="1" customWidth="1"/>
    <col min="7174" max="7174" width="14.5703125" style="2" bestFit="1" customWidth="1"/>
    <col min="7175" max="7425" width="11.42578125" style="2"/>
    <col min="7426" max="7426" width="12" style="2" bestFit="1" customWidth="1"/>
    <col min="7427" max="7427" width="67.85546875" style="2" customWidth="1"/>
    <col min="7428" max="7428" width="15.85546875" style="2" customWidth="1"/>
    <col min="7429" max="7429" width="13.140625" style="2" bestFit="1" customWidth="1"/>
    <col min="7430" max="7430" width="14.5703125" style="2" bestFit="1" customWidth="1"/>
    <col min="7431" max="7681" width="11.42578125" style="2"/>
    <col min="7682" max="7682" width="12" style="2" bestFit="1" customWidth="1"/>
    <col min="7683" max="7683" width="67.85546875" style="2" customWidth="1"/>
    <col min="7684" max="7684" width="15.85546875" style="2" customWidth="1"/>
    <col min="7685" max="7685" width="13.140625" style="2" bestFit="1" customWidth="1"/>
    <col min="7686" max="7686" width="14.5703125" style="2" bestFit="1" customWidth="1"/>
    <col min="7687" max="7937" width="11.42578125" style="2"/>
    <col min="7938" max="7938" width="12" style="2" bestFit="1" customWidth="1"/>
    <col min="7939" max="7939" width="67.85546875" style="2" customWidth="1"/>
    <col min="7940" max="7940" width="15.85546875" style="2" customWidth="1"/>
    <col min="7941" max="7941" width="13.140625" style="2" bestFit="1" customWidth="1"/>
    <col min="7942" max="7942" width="14.5703125" style="2" bestFit="1" customWidth="1"/>
    <col min="7943" max="8193" width="11.42578125" style="2"/>
    <col min="8194" max="8194" width="12" style="2" bestFit="1" customWidth="1"/>
    <col min="8195" max="8195" width="67.85546875" style="2" customWidth="1"/>
    <col min="8196" max="8196" width="15.85546875" style="2" customWidth="1"/>
    <col min="8197" max="8197" width="13.140625" style="2" bestFit="1" customWidth="1"/>
    <col min="8198" max="8198" width="14.5703125" style="2" bestFit="1" customWidth="1"/>
    <col min="8199" max="8449" width="11.42578125" style="2"/>
    <col min="8450" max="8450" width="12" style="2" bestFit="1" customWidth="1"/>
    <col min="8451" max="8451" width="67.85546875" style="2" customWidth="1"/>
    <col min="8452" max="8452" width="15.85546875" style="2" customWidth="1"/>
    <col min="8453" max="8453" width="13.140625" style="2" bestFit="1" customWidth="1"/>
    <col min="8454" max="8454" width="14.5703125" style="2" bestFit="1" customWidth="1"/>
    <col min="8455" max="8705" width="11.42578125" style="2"/>
    <col min="8706" max="8706" width="12" style="2" bestFit="1" customWidth="1"/>
    <col min="8707" max="8707" width="67.85546875" style="2" customWidth="1"/>
    <col min="8708" max="8708" width="15.85546875" style="2" customWidth="1"/>
    <col min="8709" max="8709" width="13.140625" style="2" bestFit="1" customWidth="1"/>
    <col min="8710" max="8710" width="14.5703125" style="2" bestFit="1" customWidth="1"/>
    <col min="8711" max="8961" width="11.42578125" style="2"/>
    <col min="8962" max="8962" width="12" style="2" bestFit="1" customWidth="1"/>
    <col min="8963" max="8963" width="67.85546875" style="2" customWidth="1"/>
    <col min="8964" max="8964" width="15.85546875" style="2" customWidth="1"/>
    <col min="8965" max="8965" width="13.140625" style="2" bestFit="1" customWidth="1"/>
    <col min="8966" max="8966" width="14.5703125" style="2" bestFit="1" customWidth="1"/>
    <col min="8967" max="9217" width="11.42578125" style="2"/>
    <col min="9218" max="9218" width="12" style="2" bestFit="1" customWidth="1"/>
    <col min="9219" max="9219" width="67.85546875" style="2" customWidth="1"/>
    <col min="9220" max="9220" width="15.85546875" style="2" customWidth="1"/>
    <col min="9221" max="9221" width="13.140625" style="2" bestFit="1" customWidth="1"/>
    <col min="9222" max="9222" width="14.5703125" style="2" bestFit="1" customWidth="1"/>
    <col min="9223" max="9473" width="11.42578125" style="2"/>
    <col min="9474" max="9474" width="12" style="2" bestFit="1" customWidth="1"/>
    <col min="9475" max="9475" width="67.85546875" style="2" customWidth="1"/>
    <col min="9476" max="9476" width="15.85546875" style="2" customWidth="1"/>
    <col min="9477" max="9477" width="13.140625" style="2" bestFit="1" customWidth="1"/>
    <col min="9478" max="9478" width="14.5703125" style="2" bestFit="1" customWidth="1"/>
    <col min="9479" max="9729" width="11.42578125" style="2"/>
    <col min="9730" max="9730" width="12" style="2" bestFit="1" customWidth="1"/>
    <col min="9731" max="9731" width="67.85546875" style="2" customWidth="1"/>
    <col min="9732" max="9732" width="15.85546875" style="2" customWidth="1"/>
    <col min="9733" max="9733" width="13.140625" style="2" bestFit="1" customWidth="1"/>
    <col min="9734" max="9734" width="14.5703125" style="2" bestFit="1" customWidth="1"/>
    <col min="9735" max="9985" width="11.42578125" style="2"/>
    <col min="9986" max="9986" width="12" style="2" bestFit="1" customWidth="1"/>
    <col min="9987" max="9987" width="67.85546875" style="2" customWidth="1"/>
    <col min="9988" max="9988" width="15.85546875" style="2" customWidth="1"/>
    <col min="9989" max="9989" width="13.140625" style="2" bestFit="1" customWidth="1"/>
    <col min="9990" max="9990" width="14.5703125" style="2" bestFit="1" customWidth="1"/>
    <col min="9991" max="10241" width="11.42578125" style="2"/>
    <col min="10242" max="10242" width="12" style="2" bestFit="1" customWidth="1"/>
    <col min="10243" max="10243" width="67.85546875" style="2" customWidth="1"/>
    <col min="10244" max="10244" width="15.85546875" style="2" customWidth="1"/>
    <col min="10245" max="10245" width="13.140625" style="2" bestFit="1" customWidth="1"/>
    <col min="10246" max="10246" width="14.5703125" style="2" bestFit="1" customWidth="1"/>
    <col min="10247" max="10497" width="11.42578125" style="2"/>
    <col min="10498" max="10498" width="12" style="2" bestFit="1" customWidth="1"/>
    <col min="10499" max="10499" width="67.85546875" style="2" customWidth="1"/>
    <col min="10500" max="10500" width="15.85546875" style="2" customWidth="1"/>
    <col min="10501" max="10501" width="13.140625" style="2" bestFit="1" customWidth="1"/>
    <col min="10502" max="10502" width="14.5703125" style="2" bestFit="1" customWidth="1"/>
    <col min="10503" max="10753" width="11.42578125" style="2"/>
    <col min="10754" max="10754" width="12" style="2" bestFit="1" customWidth="1"/>
    <col min="10755" max="10755" width="67.85546875" style="2" customWidth="1"/>
    <col min="10756" max="10756" width="15.85546875" style="2" customWidth="1"/>
    <col min="10757" max="10757" width="13.140625" style="2" bestFit="1" customWidth="1"/>
    <col min="10758" max="10758" width="14.5703125" style="2" bestFit="1" customWidth="1"/>
    <col min="10759" max="11009" width="11.42578125" style="2"/>
    <col min="11010" max="11010" width="12" style="2" bestFit="1" customWidth="1"/>
    <col min="11011" max="11011" width="67.85546875" style="2" customWidth="1"/>
    <col min="11012" max="11012" width="15.85546875" style="2" customWidth="1"/>
    <col min="11013" max="11013" width="13.140625" style="2" bestFit="1" customWidth="1"/>
    <col min="11014" max="11014" width="14.5703125" style="2" bestFit="1" customWidth="1"/>
    <col min="11015" max="11265" width="11.42578125" style="2"/>
    <col min="11266" max="11266" width="12" style="2" bestFit="1" customWidth="1"/>
    <col min="11267" max="11267" width="67.85546875" style="2" customWidth="1"/>
    <col min="11268" max="11268" width="15.85546875" style="2" customWidth="1"/>
    <col min="11269" max="11269" width="13.140625" style="2" bestFit="1" customWidth="1"/>
    <col min="11270" max="11270" width="14.5703125" style="2" bestFit="1" customWidth="1"/>
    <col min="11271" max="11521" width="11.42578125" style="2"/>
    <col min="11522" max="11522" width="12" style="2" bestFit="1" customWidth="1"/>
    <col min="11523" max="11523" width="67.85546875" style="2" customWidth="1"/>
    <col min="11524" max="11524" width="15.85546875" style="2" customWidth="1"/>
    <col min="11525" max="11525" width="13.140625" style="2" bestFit="1" customWidth="1"/>
    <col min="11526" max="11526" width="14.5703125" style="2" bestFit="1" customWidth="1"/>
    <col min="11527" max="11777" width="11.42578125" style="2"/>
    <col min="11778" max="11778" width="12" style="2" bestFit="1" customWidth="1"/>
    <col min="11779" max="11779" width="67.85546875" style="2" customWidth="1"/>
    <col min="11780" max="11780" width="15.85546875" style="2" customWidth="1"/>
    <col min="11781" max="11781" width="13.140625" style="2" bestFit="1" customWidth="1"/>
    <col min="11782" max="11782" width="14.5703125" style="2" bestFit="1" customWidth="1"/>
    <col min="11783" max="12033" width="11.42578125" style="2"/>
    <col min="12034" max="12034" width="12" style="2" bestFit="1" customWidth="1"/>
    <col min="12035" max="12035" width="67.85546875" style="2" customWidth="1"/>
    <col min="12036" max="12036" width="15.85546875" style="2" customWidth="1"/>
    <col min="12037" max="12037" width="13.140625" style="2" bestFit="1" customWidth="1"/>
    <col min="12038" max="12038" width="14.5703125" style="2" bestFit="1" customWidth="1"/>
    <col min="12039" max="12289" width="11.42578125" style="2"/>
    <col min="12290" max="12290" width="12" style="2" bestFit="1" customWidth="1"/>
    <col min="12291" max="12291" width="67.85546875" style="2" customWidth="1"/>
    <col min="12292" max="12292" width="15.85546875" style="2" customWidth="1"/>
    <col min="12293" max="12293" width="13.140625" style="2" bestFit="1" customWidth="1"/>
    <col min="12294" max="12294" width="14.5703125" style="2" bestFit="1" customWidth="1"/>
    <col min="12295" max="12545" width="11.42578125" style="2"/>
    <col min="12546" max="12546" width="12" style="2" bestFit="1" customWidth="1"/>
    <col min="12547" max="12547" width="67.85546875" style="2" customWidth="1"/>
    <col min="12548" max="12548" width="15.85546875" style="2" customWidth="1"/>
    <col min="12549" max="12549" width="13.140625" style="2" bestFit="1" customWidth="1"/>
    <col min="12550" max="12550" width="14.5703125" style="2" bestFit="1" customWidth="1"/>
    <col min="12551" max="12801" width="11.42578125" style="2"/>
    <col min="12802" max="12802" width="12" style="2" bestFit="1" customWidth="1"/>
    <col min="12803" max="12803" width="67.85546875" style="2" customWidth="1"/>
    <col min="12804" max="12804" width="15.85546875" style="2" customWidth="1"/>
    <col min="12805" max="12805" width="13.140625" style="2" bestFit="1" customWidth="1"/>
    <col min="12806" max="12806" width="14.5703125" style="2" bestFit="1" customWidth="1"/>
    <col min="12807" max="13057" width="11.42578125" style="2"/>
    <col min="13058" max="13058" width="12" style="2" bestFit="1" customWidth="1"/>
    <col min="13059" max="13059" width="67.85546875" style="2" customWidth="1"/>
    <col min="13060" max="13060" width="15.85546875" style="2" customWidth="1"/>
    <col min="13061" max="13061" width="13.140625" style="2" bestFit="1" customWidth="1"/>
    <col min="13062" max="13062" width="14.5703125" style="2" bestFit="1" customWidth="1"/>
    <col min="13063" max="13313" width="11.42578125" style="2"/>
    <col min="13314" max="13314" width="12" style="2" bestFit="1" customWidth="1"/>
    <col min="13315" max="13315" width="67.85546875" style="2" customWidth="1"/>
    <col min="13316" max="13316" width="15.85546875" style="2" customWidth="1"/>
    <col min="13317" max="13317" width="13.140625" style="2" bestFit="1" customWidth="1"/>
    <col min="13318" max="13318" width="14.5703125" style="2" bestFit="1" customWidth="1"/>
    <col min="13319" max="13569" width="11.42578125" style="2"/>
    <col min="13570" max="13570" width="12" style="2" bestFit="1" customWidth="1"/>
    <col min="13571" max="13571" width="67.85546875" style="2" customWidth="1"/>
    <col min="13572" max="13572" width="15.85546875" style="2" customWidth="1"/>
    <col min="13573" max="13573" width="13.140625" style="2" bestFit="1" customWidth="1"/>
    <col min="13574" max="13574" width="14.5703125" style="2" bestFit="1" customWidth="1"/>
    <col min="13575" max="13825" width="11.42578125" style="2"/>
    <col min="13826" max="13826" width="12" style="2" bestFit="1" customWidth="1"/>
    <col min="13827" max="13827" width="67.85546875" style="2" customWidth="1"/>
    <col min="13828" max="13828" width="15.85546875" style="2" customWidth="1"/>
    <col min="13829" max="13829" width="13.140625" style="2" bestFit="1" customWidth="1"/>
    <col min="13830" max="13830" width="14.5703125" style="2" bestFit="1" customWidth="1"/>
    <col min="13831" max="14081" width="11.42578125" style="2"/>
    <col min="14082" max="14082" width="12" style="2" bestFit="1" customWidth="1"/>
    <col min="14083" max="14083" width="67.85546875" style="2" customWidth="1"/>
    <col min="14084" max="14084" width="15.85546875" style="2" customWidth="1"/>
    <col min="14085" max="14085" width="13.140625" style="2" bestFit="1" customWidth="1"/>
    <col min="14086" max="14086" width="14.5703125" style="2" bestFit="1" customWidth="1"/>
    <col min="14087" max="14337" width="11.42578125" style="2"/>
    <col min="14338" max="14338" width="12" style="2" bestFit="1" customWidth="1"/>
    <col min="14339" max="14339" width="67.85546875" style="2" customWidth="1"/>
    <col min="14340" max="14340" width="15.85546875" style="2" customWidth="1"/>
    <col min="14341" max="14341" width="13.140625" style="2" bestFit="1" customWidth="1"/>
    <col min="14342" max="14342" width="14.5703125" style="2" bestFit="1" customWidth="1"/>
    <col min="14343" max="14593" width="11.42578125" style="2"/>
    <col min="14594" max="14594" width="12" style="2" bestFit="1" customWidth="1"/>
    <col min="14595" max="14595" width="67.85546875" style="2" customWidth="1"/>
    <col min="14596" max="14596" width="15.85546875" style="2" customWidth="1"/>
    <col min="14597" max="14597" width="13.140625" style="2" bestFit="1" customWidth="1"/>
    <col min="14598" max="14598" width="14.5703125" style="2" bestFit="1" customWidth="1"/>
    <col min="14599" max="14849" width="11.42578125" style="2"/>
    <col min="14850" max="14850" width="12" style="2" bestFit="1" customWidth="1"/>
    <col min="14851" max="14851" width="67.85546875" style="2" customWidth="1"/>
    <col min="14852" max="14852" width="15.85546875" style="2" customWidth="1"/>
    <col min="14853" max="14853" width="13.140625" style="2" bestFit="1" customWidth="1"/>
    <col min="14854" max="14854" width="14.5703125" style="2" bestFit="1" customWidth="1"/>
    <col min="14855" max="15105" width="11.42578125" style="2"/>
    <col min="15106" max="15106" width="12" style="2" bestFit="1" customWidth="1"/>
    <col min="15107" max="15107" width="67.85546875" style="2" customWidth="1"/>
    <col min="15108" max="15108" width="15.85546875" style="2" customWidth="1"/>
    <col min="15109" max="15109" width="13.140625" style="2" bestFit="1" customWidth="1"/>
    <col min="15110" max="15110" width="14.5703125" style="2" bestFit="1" customWidth="1"/>
    <col min="15111" max="15361" width="11.42578125" style="2"/>
    <col min="15362" max="15362" width="12" style="2" bestFit="1" customWidth="1"/>
    <col min="15363" max="15363" width="67.85546875" style="2" customWidth="1"/>
    <col min="15364" max="15364" width="15.85546875" style="2" customWidth="1"/>
    <col min="15365" max="15365" width="13.140625" style="2" bestFit="1" customWidth="1"/>
    <col min="15366" max="15366" width="14.5703125" style="2" bestFit="1" customWidth="1"/>
    <col min="15367" max="15617" width="11.42578125" style="2"/>
    <col min="15618" max="15618" width="12" style="2" bestFit="1" customWidth="1"/>
    <col min="15619" max="15619" width="67.85546875" style="2" customWidth="1"/>
    <col min="15620" max="15620" width="15.85546875" style="2" customWidth="1"/>
    <col min="15621" max="15621" width="13.140625" style="2" bestFit="1" customWidth="1"/>
    <col min="15622" max="15622" width="14.5703125" style="2" bestFit="1" customWidth="1"/>
    <col min="15623" max="15873" width="11.42578125" style="2"/>
    <col min="15874" max="15874" width="12" style="2" bestFit="1" customWidth="1"/>
    <col min="15875" max="15875" width="67.85546875" style="2" customWidth="1"/>
    <col min="15876" max="15876" width="15.85546875" style="2" customWidth="1"/>
    <col min="15877" max="15877" width="13.140625" style="2" bestFit="1" customWidth="1"/>
    <col min="15878" max="15878" width="14.5703125" style="2" bestFit="1" customWidth="1"/>
    <col min="15879" max="16129" width="11.42578125" style="2"/>
    <col min="16130" max="16130" width="12" style="2" bestFit="1" customWidth="1"/>
    <col min="16131" max="16131" width="67.85546875" style="2" customWidth="1"/>
    <col min="16132" max="16132" width="15.85546875" style="2" customWidth="1"/>
    <col min="16133" max="16133" width="13.140625" style="2" bestFit="1" customWidth="1"/>
    <col min="16134" max="16134" width="14.5703125" style="2" bestFit="1" customWidth="1"/>
    <col min="16135" max="16384" width="11.42578125" style="2"/>
  </cols>
  <sheetData>
    <row r="1" spans="2:22" ht="22.5" customHeight="1" x14ac:dyDescent="0.35">
      <c r="B1" s="55" t="s">
        <v>0</v>
      </c>
      <c r="C1" s="55"/>
      <c r="D1" s="5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2:22" ht="22.5" customHeight="1" x14ac:dyDescent="0.35">
      <c r="B2" s="55" t="s">
        <v>1</v>
      </c>
      <c r="C2" s="55"/>
      <c r="D2" s="5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2:22" ht="22.5" customHeight="1" x14ac:dyDescent="0.3">
      <c r="B3" s="3"/>
      <c r="C3" s="3"/>
      <c r="D3" s="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2" ht="15" x14ac:dyDescent="0.25">
      <c r="B4" s="56" t="s">
        <v>2</v>
      </c>
      <c r="C4" s="56"/>
      <c r="D4" s="5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2" ht="12.75" x14ac:dyDescent="0.2">
      <c r="B5" s="4" t="s">
        <v>3</v>
      </c>
      <c r="C5" s="4" t="s">
        <v>4</v>
      </c>
      <c r="D5" s="4" t="s">
        <v>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">
      <c r="B6" s="5"/>
      <c r="C6" s="5" t="s">
        <v>6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2:22" s="9" customFormat="1" x14ac:dyDescent="0.2">
      <c r="B7" s="6">
        <v>4001010000</v>
      </c>
      <c r="C7" s="7" t="s">
        <v>7</v>
      </c>
      <c r="D7" s="8">
        <f>+'[1]INGRESOS ORDINARIOS'!F45+400000</f>
        <v>742769194.4799999</v>
      </c>
    </row>
    <row r="8" spans="2:22" s="9" customFormat="1" x14ac:dyDescent="0.2">
      <c r="B8" s="6">
        <v>4005010000</v>
      </c>
      <c r="C8" s="7" t="s">
        <v>8</v>
      </c>
      <c r="D8" s="8">
        <f>+'[1]INGRESOS ORDINARIOS'!F58</f>
        <v>36500000</v>
      </c>
    </row>
    <row r="9" spans="2:22" s="9" customFormat="1" x14ac:dyDescent="0.2">
      <c r="B9" s="6">
        <v>4005020000</v>
      </c>
      <c r="C9" s="10" t="s">
        <v>9</v>
      </c>
      <c r="D9" s="8">
        <f>+'[1]INGRESOS ORDINARIOS'!C64</f>
        <v>1365000</v>
      </c>
    </row>
    <row r="10" spans="2:22" s="9" customFormat="1" x14ac:dyDescent="0.2">
      <c r="B10" s="6">
        <v>4005030300</v>
      </c>
      <c r="C10" s="10" t="s">
        <v>10</v>
      </c>
      <c r="D10" s="8">
        <f>+'[1]INGRESOS ORDINARIOS'!C70</f>
        <v>4485625</v>
      </c>
    </row>
    <row r="11" spans="2:22" s="9" customFormat="1" x14ac:dyDescent="0.2">
      <c r="B11" s="6">
        <v>4005030400</v>
      </c>
      <c r="C11" s="10" t="s">
        <v>11</v>
      </c>
      <c r="D11" s="8">
        <f>+'[1]INGRESOS ORDINARIOS'!C76</f>
        <v>3325925</v>
      </c>
    </row>
    <row r="12" spans="2:22" s="9" customFormat="1" x14ac:dyDescent="0.2">
      <c r="B12" s="6">
        <v>4005030100</v>
      </c>
      <c r="C12" s="10" t="s">
        <v>12</v>
      </c>
      <c r="D12" s="8">
        <f>+'[1]INGRESOS ORDINARIOS'!C82</f>
        <v>97971568.75</v>
      </c>
    </row>
    <row r="13" spans="2:22" s="9" customFormat="1" x14ac:dyDescent="0.2">
      <c r="B13" s="6">
        <v>4005131200</v>
      </c>
      <c r="C13" s="10" t="s">
        <v>13</v>
      </c>
      <c r="D13" s="8">
        <f>+'[1]INGRESOS ORDINARIOS'!C88</f>
        <v>4000000</v>
      </c>
      <c r="E13" s="11"/>
      <c r="F13" s="11"/>
      <c r="G13" s="11"/>
      <c r="H13" s="11"/>
      <c r="I13" s="11"/>
    </row>
    <row r="14" spans="2:22" s="9" customFormat="1" x14ac:dyDescent="0.2">
      <c r="B14" s="12">
        <v>4005030800</v>
      </c>
      <c r="C14" s="10" t="s">
        <v>14</v>
      </c>
      <c r="D14" s="13">
        <f>+'[2]Plan completo '!$S$55</f>
        <v>77954713.333333328</v>
      </c>
      <c r="E14" s="11"/>
      <c r="F14" s="11"/>
      <c r="G14" s="11"/>
      <c r="H14" s="11"/>
      <c r="I14" s="11"/>
    </row>
    <row r="15" spans="2:22" s="9" customFormat="1" x14ac:dyDescent="0.2">
      <c r="B15" s="6">
        <v>4005030500</v>
      </c>
      <c r="C15" s="10" t="s">
        <v>15</v>
      </c>
      <c r="D15" s="13">
        <f>+'[1]INGRESOS ORDINARIOS'!C148</f>
        <v>28765000</v>
      </c>
      <c r="E15" s="11"/>
      <c r="F15" s="11"/>
      <c r="G15" s="11"/>
      <c r="H15" s="11"/>
      <c r="I15" s="11"/>
    </row>
    <row r="16" spans="2:22" s="9" customFormat="1" x14ac:dyDescent="0.2">
      <c r="B16" s="6">
        <v>4005031600</v>
      </c>
      <c r="C16" s="10" t="s">
        <v>16</v>
      </c>
      <c r="D16" s="8">
        <f>+'[1]INGRESOS ORDINARIOS'!C110</f>
        <v>8400000</v>
      </c>
      <c r="E16" s="11"/>
      <c r="F16" s="11"/>
      <c r="G16" s="11"/>
      <c r="H16" s="11"/>
      <c r="I16" s="11"/>
    </row>
    <row r="17" spans="2:22" s="9" customFormat="1" x14ac:dyDescent="0.2">
      <c r="B17" s="6">
        <v>4005031300</v>
      </c>
      <c r="C17" s="10" t="s">
        <v>17</v>
      </c>
      <c r="D17" s="8">
        <f>+'[1]INGRESOS ORDINARIOS'!D120</f>
        <v>38370</v>
      </c>
      <c r="E17" s="11"/>
      <c r="F17" s="11"/>
      <c r="G17" s="11"/>
      <c r="H17" s="11"/>
      <c r="I17" s="11"/>
    </row>
    <row r="18" spans="2:22" s="9" customFormat="1" x14ac:dyDescent="0.2">
      <c r="B18" s="6">
        <v>4005031100</v>
      </c>
      <c r="C18" s="10" t="s">
        <v>18</v>
      </c>
      <c r="D18" s="8">
        <f>+'[1]INGRESOS ORDINARIOS'!C128</f>
        <v>1189800</v>
      </c>
      <c r="E18" s="11"/>
      <c r="F18" s="11"/>
      <c r="G18" s="11"/>
      <c r="H18" s="11"/>
      <c r="I18" s="11"/>
    </row>
    <row r="19" spans="2:22" s="9" customFormat="1" x14ac:dyDescent="0.2">
      <c r="B19" s="6">
        <v>4005031800</v>
      </c>
      <c r="C19" s="10" t="s">
        <v>19</v>
      </c>
      <c r="D19" s="8">
        <f>+'[1]INGRESOS ORDINARIOS'!C140</f>
        <v>3489125</v>
      </c>
      <c r="E19" s="11"/>
      <c r="F19" s="11"/>
      <c r="G19" s="11"/>
      <c r="H19" s="11"/>
      <c r="I19" s="11"/>
    </row>
    <row r="20" spans="2:22" s="9" customFormat="1" ht="15" x14ac:dyDescent="0.25">
      <c r="B20" s="6">
        <v>4002000000</v>
      </c>
      <c r="C20" s="10" t="s">
        <v>20</v>
      </c>
      <c r="D20" s="8">
        <f>1700*30*560</f>
        <v>28560000</v>
      </c>
      <c r="E20" s="14"/>
      <c r="F20" s="11"/>
      <c r="G20" s="11"/>
      <c r="H20" s="11"/>
      <c r="I20" s="11"/>
    </row>
    <row r="21" spans="2:22" s="9" customFormat="1" ht="15" x14ac:dyDescent="0.25">
      <c r="B21" s="6">
        <v>4003000000</v>
      </c>
      <c r="C21" s="10" t="s">
        <v>21</v>
      </c>
      <c r="D21" s="8">
        <f>10000*562</f>
        <v>5620000</v>
      </c>
      <c r="E21" s="14"/>
      <c r="F21" s="11"/>
      <c r="G21" s="11"/>
      <c r="H21" s="11"/>
      <c r="I21" s="11"/>
    </row>
    <row r="22" spans="2:22" s="9" customFormat="1" x14ac:dyDescent="0.2">
      <c r="B22" s="6">
        <v>1002000000</v>
      </c>
      <c r="C22" s="10" t="s">
        <v>22</v>
      </c>
      <c r="D22" s="8">
        <v>6000000</v>
      </c>
      <c r="E22" s="11"/>
      <c r="F22" s="11"/>
      <c r="G22" s="11"/>
      <c r="H22" s="11"/>
      <c r="I22" s="11"/>
    </row>
    <row r="23" spans="2:22" s="9" customFormat="1" x14ac:dyDescent="0.2">
      <c r="B23" s="6">
        <v>4050922100</v>
      </c>
      <c r="C23" s="10" t="s">
        <v>23</v>
      </c>
      <c r="D23" s="8">
        <v>10000000</v>
      </c>
      <c r="E23" s="11"/>
      <c r="F23" s="11"/>
      <c r="G23" s="11"/>
      <c r="H23" s="11"/>
      <c r="I23" s="11"/>
    </row>
    <row r="24" spans="2:22" s="9" customFormat="1" ht="15.75" thickBot="1" x14ac:dyDescent="0.3">
      <c r="B24" s="6">
        <v>1002010000</v>
      </c>
      <c r="C24" s="10" t="s">
        <v>24</v>
      </c>
      <c r="D24" s="15">
        <v>28900000</v>
      </c>
      <c r="E24" s="16"/>
      <c r="F24" s="17"/>
      <c r="G24" s="11"/>
      <c r="H24" s="11"/>
      <c r="I24" s="11"/>
    </row>
    <row r="25" spans="2:22" s="9" customFormat="1" ht="12.75" thickTop="1" x14ac:dyDescent="0.2">
      <c r="B25" s="18"/>
      <c r="C25" s="19" t="s">
        <v>25</v>
      </c>
      <c r="D25" s="20">
        <f>SUM(D7:D24)</f>
        <v>1089334321.5633333</v>
      </c>
      <c r="E25" s="11"/>
      <c r="F25" s="11"/>
      <c r="G25" s="11"/>
      <c r="H25" s="11"/>
      <c r="I25" s="11"/>
    </row>
    <row r="26" spans="2:22" s="9" customFormat="1" ht="15" x14ac:dyDescent="0.25">
      <c r="B26" s="18"/>
      <c r="C26" s="18"/>
      <c r="D26" s="21"/>
      <c r="E26" s="22"/>
      <c r="F26" s="22"/>
      <c r="G26" s="11"/>
      <c r="H26" s="11"/>
      <c r="I26" s="11"/>
    </row>
    <row r="27" spans="2:22" s="9" customFormat="1" x14ac:dyDescent="0.2">
      <c r="B27" s="18"/>
      <c r="C27" s="18" t="s">
        <v>26</v>
      </c>
      <c r="D27" s="23"/>
      <c r="E27" s="11"/>
      <c r="F27" s="11"/>
      <c r="G27" s="11"/>
      <c r="H27" s="11"/>
      <c r="I27" s="11"/>
    </row>
    <row r="28" spans="2:22" s="9" customFormat="1" x14ac:dyDescent="0.2">
      <c r="B28" s="12">
        <v>4006010000</v>
      </c>
      <c r="C28" s="7" t="s">
        <v>27</v>
      </c>
      <c r="D28" s="8">
        <v>1000000</v>
      </c>
    </row>
    <row r="29" spans="2:22" s="9" customFormat="1" ht="12.75" thickBot="1" x14ac:dyDescent="0.25">
      <c r="B29" s="12">
        <v>4006010000</v>
      </c>
      <c r="C29" s="7" t="s">
        <v>28</v>
      </c>
      <c r="D29" s="15">
        <v>200000</v>
      </c>
    </row>
    <row r="30" spans="2:22" s="9" customFormat="1" ht="13.5" thickTop="1" thickBot="1" x14ac:dyDescent="0.25">
      <c r="B30" s="18"/>
      <c r="C30" s="12" t="s">
        <v>29</v>
      </c>
      <c r="D30" s="24">
        <f>SUM(D28:D29)</f>
        <v>1200000</v>
      </c>
    </row>
    <row r="31" spans="2:22" s="9" customFormat="1" ht="13.5" thickTop="1" thickBot="1" x14ac:dyDescent="0.25">
      <c r="B31" s="18"/>
      <c r="C31" s="25" t="s">
        <v>30</v>
      </c>
      <c r="D31" s="26">
        <f>+D30+D25</f>
        <v>1090534321.5633333</v>
      </c>
    </row>
    <row r="32" spans="2:22" ht="12.75" thickTop="1" x14ac:dyDescent="0.2">
      <c r="B32" s="5"/>
      <c r="C32" s="5"/>
      <c r="D32" s="27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2:22" x14ac:dyDescent="0.2">
      <c r="B33" s="5"/>
      <c r="C33" s="5"/>
      <c r="D33" s="27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2:22" ht="18.75" customHeight="1" x14ac:dyDescent="0.25">
      <c r="B34" s="56" t="s">
        <v>31</v>
      </c>
      <c r="C34" s="56"/>
      <c r="D34" s="5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2:22" ht="22.5" customHeight="1" x14ac:dyDescent="0.2">
      <c r="B35" s="4" t="s">
        <v>3</v>
      </c>
      <c r="C35" s="4" t="s">
        <v>4</v>
      </c>
      <c r="D35" s="4" t="s">
        <v>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2:22" ht="18.75" customHeight="1" x14ac:dyDescent="0.2">
      <c r="B36" s="5"/>
      <c r="C36" s="28" t="s">
        <v>32</v>
      </c>
      <c r="D36" s="27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2:22" s="9" customFormat="1" x14ac:dyDescent="0.2">
      <c r="B37" s="12">
        <v>5001010000</v>
      </c>
      <c r="C37" s="7" t="s">
        <v>8</v>
      </c>
      <c r="D37" s="8">
        <f>+D8</f>
        <v>36500000</v>
      </c>
    </row>
    <row r="38" spans="2:22" s="9" customFormat="1" x14ac:dyDescent="0.2">
      <c r="B38" s="12">
        <v>5001020000</v>
      </c>
      <c r="C38" s="7" t="s">
        <v>33</v>
      </c>
      <c r="D38" s="8">
        <f>+'[1]COSTO DE INGRESOS ADMINIOSTRATI'!C32</f>
        <v>11051735.5625</v>
      </c>
    </row>
    <row r="39" spans="2:22" s="9" customFormat="1" x14ac:dyDescent="0.2">
      <c r="B39" s="12">
        <v>5001090000</v>
      </c>
      <c r="C39" s="7" t="s">
        <v>16</v>
      </c>
      <c r="D39" s="8">
        <f>+'[1]COSTO DE INGRESOS ADMINIOSTRATI'!C42</f>
        <v>7295296.0615000008</v>
      </c>
    </row>
    <row r="40" spans="2:22" s="9" customFormat="1" x14ac:dyDescent="0.2">
      <c r="B40" s="12"/>
      <c r="C40" s="10" t="s">
        <v>34</v>
      </c>
      <c r="D40" s="13"/>
    </row>
    <row r="41" spans="2:22" s="9" customFormat="1" x14ac:dyDescent="0.2">
      <c r="B41" s="12">
        <v>5001050000</v>
      </c>
      <c r="C41" s="29" t="s">
        <v>35</v>
      </c>
      <c r="D41" s="13">
        <f>+'[2]Plan completo '!$N$55</f>
        <v>75622000</v>
      </c>
    </row>
    <row r="42" spans="2:22" s="9" customFormat="1" x14ac:dyDescent="0.2">
      <c r="B42" s="12">
        <v>5001050000</v>
      </c>
      <c r="C42" s="29" t="s">
        <v>36</v>
      </c>
      <c r="D42" s="13">
        <f>+'[2]Plan completo '!$T$54</f>
        <v>17934500</v>
      </c>
    </row>
    <row r="43" spans="2:22" s="9" customFormat="1" x14ac:dyDescent="0.2">
      <c r="B43" s="12">
        <v>6007160000</v>
      </c>
      <c r="C43" s="29" t="s">
        <v>37</v>
      </c>
      <c r="D43" s="13">
        <f>+'[1]COSTO DE INGRESOS ADMINIOSTRATI'!C103-16000000+262938.21+2000000+2000000</f>
        <v>14262938.210000001</v>
      </c>
    </row>
    <row r="44" spans="2:22" s="9" customFormat="1" ht="12.75" thickBot="1" x14ac:dyDescent="0.25">
      <c r="B44" s="12">
        <v>5001040000</v>
      </c>
      <c r="C44" s="29" t="s">
        <v>38</v>
      </c>
      <c r="D44" s="15">
        <f>+D20</f>
        <v>28560000</v>
      </c>
    </row>
    <row r="45" spans="2:22" s="9" customFormat="1" ht="12.75" thickTop="1" x14ac:dyDescent="0.2">
      <c r="B45" s="18"/>
      <c r="C45" s="12" t="s">
        <v>39</v>
      </c>
      <c r="D45" s="20">
        <f>SUM(D37:D44)</f>
        <v>191226469.83400002</v>
      </c>
    </row>
    <row r="46" spans="2:22" s="9" customFormat="1" x14ac:dyDescent="0.2">
      <c r="B46" s="18"/>
      <c r="C46" s="18"/>
      <c r="D46" s="21"/>
    </row>
    <row r="47" spans="2:22" x14ac:dyDescent="0.2">
      <c r="B47" s="5"/>
      <c r="C47" s="5" t="s">
        <v>40</v>
      </c>
      <c r="D47" s="3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2:22" s="9" customFormat="1" x14ac:dyDescent="0.2">
      <c r="B48" s="12">
        <v>6002010000</v>
      </c>
      <c r="C48" s="7" t="s">
        <v>41</v>
      </c>
      <c r="D48" s="13">
        <f>+'[1]PROGRAMAS ADMINISTRACIÓN '!D61</f>
        <v>266506168.83407998</v>
      </c>
    </row>
    <row r="49" spans="2:4" s="9" customFormat="1" x14ac:dyDescent="0.2">
      <c r="B49" s="12">
        <v>6002020000</v>
      </c>
      <c r="C49" s="7" t="s">
        <v>42</v>
      </c>
      <c r="D49" s="13">
        <f>+'[1]PROGRAMAS ADMINISTRACIÓN '!D77</f>
        <v>95062750.423116326</v>
      </c>
    </row>
    <row r="50" spans="2:4" s="9" customFormat="1" x14ac:dyDescent="0.2">
      <c r="B50" s="12">
        <v>6002020100</v>
      </c>
      <c r="C50" s="31" t="s">
        <v>43</v>
      </c>
      <c r="D50" s="13">
        <f>20000000-2000000-1233820.56-324000-585000</f>
        <v>15857179.439999999</v>
      </c>
    </row>
    <row r="51" spans="2:4" s="9" customFormat="1" x14ac:dyDescent="0.2">
      <c r="B51" s="12">
        <v>6002030200</v>
      </c>
      <c r="C51" s="7" t="s">
        <v>44</v>
      </c>
      <c r="D51" s="13">
        <f>+'[1]PROGRAMAS ADMINISTRACIÓN '!D108</f>
        <v>22208847.40284</v>
      </c>
    </row>
    <row r="52" spans="2:4" s="9" customFormat="1" x14ac:dyDescent="0.2">
      <c r="B52" s="12">
        <v>6002050100</v>
      </c>
      <c r="C52" s="7" t="s">
        <v>45</v>
      </c>
      <c r="D52" s="13">
        <f>+'[1]PROGRAMAS ADMINISTRACIÓN '!C120</f>
        <v>3390006</v>
      </c>
    </row>
    <row r="53" spans="2:4" s="9" customFormat="1" x14ac:dyDescent="0.2">
      <c r="B53" s="12">
        <v>6002050200</v>
      </c>
      <c r="C53" s="7" t="s">
        <v>46</v>
      </c>
      <c r="D53" s="13">
        <f>+'[1]PROGRAMAS ADMINISTRACIÓN '!C136</f>
        <v>8000000</v>
      </c>
    </row>
    <row r="54" spans="2:4" s="9" customFormat="1" x14ac:dyDescent="0.2">
      <c r="B54" s="12">
        <v>6002050300</v>
      </c>
      <c r="C54" s="7" t="s">
        <v>47</v>
      </c>
      <c r="D54" s="13">
        <f>+'[1]PROGRAMAS ADMINISTRACIÓN '!K52</f>
        <v>2416355</v>
      </c>
    </row>
    <row r="55" spans="2:4" s="9" customFormat="1" x14ac:dyDescent="0.2">
      <c r="B55" s="12">
        <v>6002050400</v>
      </c>
      <c r="C55" s="7" t="s">
        <v>48</v>
      </c>
      <c r="D55" s="13">
        <f>+'[1]PROGRAMAS ADMINISTRACIÓN '!K76</f>
        <v>3586204.2599999993</v>
      </c>
    </row>
    <row r="56" spans="2:4" s="9" customFormat="1" x14ac:dyDescent="0.2">
      <c r="B56" s="12">
        <v>6002060000</v>
      </c>
      <c r="C56" s="7" t="s">
        <v>49</v>
      </c>
      <c r="D56" s="13">
        <v>1500000</v>
      </c>
    </row>
    <row r="57" spans="2:4" s="9" customFormat="1" x14ac:dyDescent="0.2">
      <c r="B57" s="12">
        <v>6002080100</v>
      </c>
      <c r="C57" s="7" t="s">
        <v>50</v>
      </c>
      <c r="D57" s="13">
        <f>+'[1]PROGRAMAS ADMINISTRACIÓN '!K105</f>
        <v>1600000</v>
      </c>
    </row>
    <row r="58" spans="2:4" s="9" customFormat="1" x14ac:dyDescent="0.2">
      <c r="B58" s="12">
        <v>6002080200</v>
      </c>
      <c r="C58" s="7" t="s">
        <v>51</v>
      </c>
      <c r="D58" s="13">
        <v>1250000</v>
      </c>
    </row>
    <row r="59" spans="2:4" s="9" customFormat="1" x14ac:dyDescent="0.2">
      <c r="B59" s="12">
        <v>6002080300</v>
      </c>
      <c r="C59" s="7" t="s">
        <v>52</v>
      </c>
      <c r="D59" s="13">
        <f>+'[1]PROGRAMAS ADMINISTRACIÓN '!K136</f>
        <v>60000</v>
      </c>
    </row>
    <row r="60" spans="2:4" s="9" customFormat="1" x14ac:dyDescent="0.2">
      <c r="B60" s="12">
        <v>6002080600</v>
      </c>
      <c r="C60" s="7" t="s">
        <v>53</v>
      </c>
      <c r="D60" s="13">
        <f>+'[1]PROGRAMAS ADMINISTRACIÓN '!S52</f>
        <v>150000</v>
      </c>
    </row>
    <row r="61" spans="2:4" s="9" customFormat="1" x14ac:dyDescent="0.2">
      <c r="B61" s="12">
        <v>6002080900</v>
      </c>
      <c r="C61" s="7" t="s">
        <v>54</v>
      </c>
      <c r="D61" s="13">
        <f>+'[1]PROGRAMAS ADMINISTRACIÓN '!S75</f>
        <v>150000</v>
      </c>
    </row>
    <row r="62" spans="2:4" s="9" customFormat="1" x14ac:dyDescent="0.2">
      <c r="B62" s="12">
        <v>6001081000</v>
      </c>
      <c r="C62" s="7" t="s">
        <v>55</v>
      </c>
      <c r="D62" s="13">
        <f>+'[1]PROGRAMAS ADMINISTRACIÓN '!S90</f>
        <v>250000</v>
      </c>
    </row>
    <row r="63" spans="2:4" s="9" customFormat="1" x14ac:dyDescent="0.2">
      <c r="B63" s="12">
        <v>6002090000</v>
      </c>
      <c r="C63" s="7" t="s">
        <v>56</v>
      </c>
      <c r="D63" s="13">
        <f>+'[1]PROGRAMAS ADMINISTRACIÓN '!S105</f>
        <v>7063525.3700000001</v>
      </c>
    </row>
    <row r="64" spans="2:4" s="9" customFormat="1" x14ac:dyDescent="0.2">
      <c r="B64" s="12">
        <v>6002100000</v>
      </c>
      <c r="C64" s="7" t="s">
        <v>57</v>
      </c>
      <c r="D64" s="13">
        <v>30000000</v>
      </c>
    </row>
    <row r="65" spans="2:4" s="9" customFormat="1" x14ac:dyDescent="0.2">
      <c r="B65" s="12">
        <v>6002110000</v>
      </c>
      <c r="C65" s="7" t="s">
        <v>58</v>
      </c>
      <c r="D65" s="13">
        <f>+'[1]PROGRAMAS ADMINISTRACIÓN '!S136</f>
        <v>1323355</v>
      </c>
    </row>
    <row r="66" spans="2:4" s="9" customFormat="1" x14ac:dyDescent="0.2">
      <c r="B66" s="12">
        <v>6002120000</v>
      </c>
      <c r="C66" s="7" t="s">
        <v>59</v>
      </c>
      <c r="D66" s="13">
        <v>2500000</v>
      </c>
    </row>
    <row r="67" spans="2:4" s="9" customFormat="1" x14ac:dyDescent="0.2">
      <c r="B67" s="12">
        <v>6002160000</v>
      </c>
      <c r="C67" s="7" t="s">
        <v>60</v>
      </c>
      <c r="D67" s="13">
        <v>12000000</v>
      </c>
    </row>
    <row r="68" spans="2:4" s="9" customFormat="1" x14ac:dyDescent="0.2">
      <c r="B68" s="12">
        <v>6002170000</v>
      </c>
      <c r="C68" s="7" t="s">
        <v>61</v>
      </c>
      <c r="D68" s="13">
        <v>2200000</v>
      </c>
    </row>
    <row r="69" spans="2:4" s="9" customFormat="1" x14ac:dyDescent="0.2">
      <c r="B69" s="12">
        <v>6002200000</v>
      </c>
      <c r="C69" s="7" t="s">
        <v>62</v>
      </c>
      <c r="D69" s="13">
        <v>24000000</v>
      </c>
    </row>
    <row r="70" spans="2:4" s="9" customFormat="1" ht="10.5" customHeight="1" x14ac:dyDescent="0.2">
      <c r="B70" s="12">
        <v>6002220000</v>
      </c>
      <c r="C70" s="7" t="s">
        <v>63</v>
      </c>
      <c r="D70" s="13">
        <v>1000000</v>
      </c>
    </row>
    <row r="71" spans="2:4" s="9" customFormat="1" x14ac:dyDescent="0.2">
      <c r="B71" s="12">
        <v>6002150000</v>
      </c>
      <c r="C71" s="7" t="s">
        <v>64</v>
      </c>
      <c r="D71" s="13">
        <v>2000000</v>
      </c>
    </row>
    <row r="72" spans="2:4" s="9" customFormat="1" x14ac:dyDescent="0.2">
      <c r="B72" s="12">
        <v>6002180000</v>
      </c>
      <c r="C72" s="7" t="s">
        <v>65</v>
      </c>
      <c r="D72" s="13">
        <f>+'[1]PROGRAMAS ADMINISTRACIÓN '!AG75</f>
        <v>1500000</v>
      </c>
    </row>
    <row r="73" spans="2:4" s="9" customFormat="1" x14ac:dyDescent="0.2">
      <c r="B73" s="12">
        <v>6002180100</v>
      </c>
      <c r="C73" s="7" t="s">
        <v>66</v>
      </c>
      <c r="D73" s="13">
        <f>+'[1]PROGRAMAS ADMINISTRACIÓN '!AG90</f>
        <v>400000</v>
      </c>
    </row>
    <row r="74" spans="2:4" s="9" customFormat="1" x14ac:dyDescent="0.2">
      <c r="B74" s="12">
        <v>6002430000</v>
      </c>
      <c r="C74" s="7" t="s">
        <v>67</v>
      </c>
      <c r="D74" s="13">
        <f>(12000*30)+20000*30</f>
        <v>960000</v>
      </c>
    </row>
    <row r="75" spans="2:4" s="9" customFormat="1" x14ac:dyDescent="0.2">
      <c r="B75" s="12">
        <v>6002440000</v>
      </c>
      <c r="C75" s="7" t="s">
        <v>68</v>
      </c>
      <c r="D75" s="13">
        <f>+'[1]PROGRAMAS ADMINISTRACIÓN '!AG120</f>
        <v>200000</v>
      </c>
    </row>
    <row r="76" spans="2:4" s="9" customFormat="1" x14ac:dyDescent="0.2">
      <c r="B76" s="12">
        <v>6002210000</v>
      </c>
      <c r="C76" s="7" t="s">
        <v>69</v>
      </c>
      <c r="D76" s="13">
        <v>700000</v>
      </c>
    </row>
    <row r="77" spans="2:4" s="9" customFormat="1" x14ac:dyDescent="0.2">
      <c r="B77" s="12">
        <v>6002440000</v>
      </c>
      <c r="C77" s="7" t="s">
        <v>70</v>
      </c>
      <c r="D77" s="13">
        <v>650000</v>
      </c>
    </row>
    <row r="78" spans="2:4" s="9" customFormat="1" x14ac:dyDescent="0.2">
      <c r="B78" s="12">
        <v>6002070000</v>
      </c>
      <c r="C78" s="7" t="s">
        <v>71</v>
      </c>
      <c r="D78" s="13">
        <v>4100000</v>
      </c>
    </row>
    <row r="79" spans="2:4" s="9" customFormat="1" x14ac:dyDescent="0.2">
      <c r="B79" s="12">
        <v>6003050000</v>
      </c>
      <c r="C79" s="7" t="s">
        <v>72</v>
      </c>
      <c r="D79" s="13">
        <v>200000</v>
      </c>
    </row>
    <row r="80" spans="2:4" s="9" customFormat="1" x14ac:dyDescent="0.2">
      <c r="B80" s="12">
        <v>6002500000</v>
      </c>
      <c r="C80" s="7" t="s">
        <v>73</v>
      </c>
      <c r="D80" s="13">
        <v>200000</v>
      </c>
    </row>
    <row r="81" spans="2:22" s="9" customFormat="1" x14ac:dyDescent="0.2">
      <c r="B81" s="12">
        <v>6002510000</v>
      </c>
      <c r="C81" s="7" t="s">
        <v>74</v>
      </c>
      <c r="D81" s="13">
        <f>92000000+10000000</f>
        <v>102000000</v>
      </c>
    </row>
    <row r="82" spans="2:22" s="9" customFormat="1" x14ac:dyDescent="0.2">
      <c r="B82" s="12">
        <v>6002520000</v>
      </c>
      <c r="C82" s="7" t="s">
        <v>75</v>
      </c>
      <c r="D82" s="32">
        <f>+(3000+19330)*562</f>
        <v>12549460</v>
      </c>
    </row>
    <row r="83" spans="2:22" s="9" customFormat="1" x14ac:dyDescent="0.2">
      <c r="B83" s="12">
        <v>6007170000</v>
      </c>
      <c r="C83" s="7" t="s">
        <v>76</v>
      </c>
      <c r="D83" s="32">
        <f>13000000+64000.95-3064000.95</f>
        <v>10000000</v>
      </c>
    </row>
    <row r="84" spans="2:22" s="9" customFormat="1" ht="12.75" thickBot="1" x14ac:dyDescent="0.25">
      <c r="B84" s="12">
        <v>6002370000</v>
      </c>
      <c r="C84" s="7" t="s">
        <v>77</v>
      </c>
      <c r="D84" s="33">
        <v>1500000</v>
      </c>
    </row>
    <row r="85" spans="2:22" ht="12.75" thickTop="1" x14ac:dyDescent="0.2">
      <c r="B85" s="5"/>
      <c r="C85" s="34" t="s">
        <v>78</v>
      </c>
      <c r="D85" s="35">
        <f>SUM(D48:D84)</f>
        <v>639033851.73003626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2:22" x14ac:dyDescent="0.2">
      <c r="B86" s="5"/>
      <c r="C86" s="5"/>
      <c r="D86" s="27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2:22" x14ac:dyDescent="0.2">
      <c r="B87" s="5"/>
      <c r="C87" s="5" t="s">
        <v>79</v>
      </c>
      <c r="D87" s="3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2:22" s="9" customFormat="1" x14ac:dyDescent="0.2">
      <c r="B88" s="12">
        <v>6001010000</v>
      </c>
      <c r="C88" s="7" t="s">
        <v>80</v>
      </c>
      <c r="D88" s="13">
        <v>12000000</v>
      </c>
    </row>
    <row r="89" spans="2:22" s="9" customFormat="1" x14ac:dyDescent="0.2">
      <c r="B89" s="12">
        <v>6001010100</v>
      </c>
      <c r="C89" s="7" t="s">
        <v>81</v>
      </c>
      <c r="D89" s="13">
        <v>8000000</v>
      </c>
    </row>
    <row r="90" spans="2:22" s="9" customFormat="1" x14ac:dyDescent="0.2">
      <c r="B90" s="12">
        <v>6001030100</v>
      </c>
      <c r="C90" s="7" t="s">
        <v>82</v>
      </c>
      <c r="D90" s="13">
        <f>+'[1]PROGRAMA JUNTA DIRECTIVA'!C44</f>
        <v>1500000</v>
      </c>
    </row>
    <row r="91" spans="2:22" s="9" customFormat="1" x14ac:dyDescent="0.2">
      <c r="B91" s="12">
        <v>6001200000</v>
      </c>
      <c r="C91" s="7" t="s">
        <v>83</v>
      </c>
      <c r="D91" s="13">
        <v>25000000</v>
      </c>
    </row>
    <row r="92" spans="2:22" s="9" customFormat="1" x14ac:dyDescent="0.2">
      <c r="B92" s="12">
        <v>6001080000</v>
      </c>
      <c r="C92" s="7" t="s">
        <v>84</v>
      </c>
      <c r="D92" s="13">
        <f>+'[1]PROGRAMA JUNTA DIRECTIVA'!D78</f>
        <v>1250000</v>
      </c>
    </row>
    <row r="93" spans="2:22" s="9" customFormat="1" x14ac:dyDescent="0.2">
      <c r="B93" s="12">
        <v>6001090000</v>
      </c>
      <c r="C93" s="7" t="s">
        <v>85</v>
      </c>
      <c r="D93" s="13">
        <v>3000000</v>
      </c>
    </row>
    <row r="94" spans="2:22" s="9" customFormat="1" x14ac:dyDescent="0.2">
      <c r="B94" s="12">
        <v>6001100000</v>
      </c>
      <c r="C94" s="7" t="s">
        <v>86</v>
      </c>
      <c r="D94" s="13">
        <f>+'[1]PROGRAMA JUNTA DIRECTIVA'!D108-1000000</f>
        <v>3000000</v>
      </c>
    </row>
    <row r="95" spans="2:22" s="9" customFormat="1" x14ac:dyDescent="0.2">
      <c r="B95" s="12">
        <v>6001110000</v>
      </c>
      <c r="C95" s="7" t="s">
        <v>87</v>
      </c>
      <c r="D95" s="13">
        <f>+'[1]PROGRAMA JUNTA DIRECTIVA'!D123</f>
        <v>250000</v>
      </c>
    </row>
    <row r="96" spans="2:22" s="9" customFormat="1" x14ac:dyDescent="0.2">
      <c r="B96" s="12">
        <v>6001140000</v>
      </c>
      <c r="C96" s="7" t="s">
        <v>88</v>
      </c>
      <c r="D96" s="13">
        <v>6000000</v>
      </c>
    </row>
    <row r="97" spans="2:22" s="9" customFormat="1" x14ac:dyDescent="0.2">
      <c r="B97" s="12">
        <v>6001070000</v>
      </c>
      <c r="C97" s="7" t="s">
        <v>89</v>
      </c>
      <c r="D97" s="13">
        <v>13000000</v>
      </c>
    </row>
    <row r="98" spans="2:22" s="9" customFormat="1" x14ac:dyDescent="0.2">
      <c r="B98" s="12">
        <v>6007020300</v>
      </c>
      <c r="C98" s="7" t="s">
        <v>90</v>
      </c>
      <c r="D98" s="13">
        <v>4500000</v>
      </c>
    </row>
    <row r="99" spans="2:22" s="9" customFormat="1" x14ac:dyDescent="0.2">
      <c r="B99" s="12">
        <v>6007020100</v>
      </c>
      <c r="C99" s="7" t="s">
        <v>91</v>
      </c>
      <c r="D99" s="13">
        <f>+'[1]PROGRAMA JUNTA DIRECTIVA'!K108</f>
        <v>1200000</v>
      </c>
    </row>
    <row r="100" spans="2:22" s="9" customFormat="1" x14ac:dyDescent="0.2">
      <c r="B100" s="12">
        <v>6001190000</v>
      </c>
      <c r="C100" s="7" t="s">
        <v>92</v>
      </c>
      <c r="D100" s="13">
        <f>+'[1]PROGRAMA JUNTA DIRECTIVA'!K123</f>
        <v>350000</v>
      </c>
    </row>
    <row r="101" spans="2:22" s="9" customFormat="1" ht="12" customHeight="1" x14ac:dyDescent="0.2">
      <c r="B101" s="12">
        <v>6001121000</v>
      </c>
      <c r="C101" s="36" t="s">
        <v>93</v>
      </c>
      <c r="D101" s="13">
        <v>10000000</v>
      </c>
    </row>
    <row r="102" spans="2:22" s="9" customFormat="1" ht="12" customHeight="1" x14ac:dyDescent="0.2">
      <c r="B102" s="12">
        <v>6001300000</v>
      </c>
      <c r="C102" s="36" t="s">
        <v>94</v>
      </c>
      <c r="D102" s="32">
        <v>1500000</v>
      </c>
    </row>
    <row r="103" spans="2:22" s="9" customFormat="1" ht="12.75" thickBot="1" x14ac:dyDescent="0.25">
      <c r="B103" s="12">
        <v>6001060000</v>
      </c>
      <c r="C103" s="7" t="s">
        <v>95</v>
      </c>
      <c r="D103" s="33">
        <f>1500000+2000000</f>
        <v>3500000</v>
      </c>
    </row>
    <row r="104" spans="2:22" ht="12.75" thickTop="1" x14ac:dyDescent="0.2">
      <c r="B104" s="5"/>
      <c r="C104" s="34" t="s">
        <v>78</v>
      </c>
      <c r="D104" s="35">
        <f>SUM(D88:D103)</f>
        <v>94050000</v>
      </c>
    </row>
    <row r="105" spans="2:22" x14ac:dyDescent="0.2">
      <c r="B105" s="5"/>
      <c r="C105" s="5"/>
      <c r="D105" s="30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2:22" x14ac:dyDescent="0.2">
      <c r="B106" s="5"/>
      <c r="C106" s="5" t="s">
        <v>96</v>
      </c>
      <c r="D106" s="30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2:22" x14ac:dyDescent="0.2">
      <c r="B107" s="34">
        <v>6004010000</v>
      </c>
      <c r="C107" s="37" t="s">
        <v>97</v>
      </c>
      <c r="D107" s="38">
        <f>+'[1]PROGRAMA ASAMBLEAS'!D21</f>
        <v>4500000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2:22" x14ac:dyDescent="0.2">
      <c r="B108" s="34">
        <v>6004030000</v>
      </c>
      <c r="C108" s="37" t="s">
        <v>98</v>
      </c>
      <c r="D108" s="38">
        <f>+'[1]PROGRAMA ASAMBLEAS'!D36</f>
        <v>5000000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2:22" ht="12.75" thickBot="1" x14ac:dyDescent="0.25">
      <c r="B109" s="34">
        <v>6004040000</v>
      </c>
      <c r="C109" s="37" t="s">
        <v>99</v>
      </c>
      <c r="D109" s="39">
        <v>3000000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2:22" ht="12.75" thickTop="1" x14ac:dyDescent="0.2">
      <c r="B110" s="5"/>
      <c r="C110" s="34" t="s">
        <v>78</v>
      </c>
      <c r="D110" s="40">
        <f>SUM(D107:D109)</f>
        <v>12500000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2:22" ht="22.5" customHeight="1" x14ac:dyDescent="0.2">
      <c r="B111" s="5"/>
      <c r="C111" s="5" t="s">
        <v>100</v>
      </c>
      <c r="D111" s="4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2:22" s="9" customFormat="1" ht="12.75" thickBot="1" x14ac:dyDescent="0.25">
      <c r="B112" s="12">
        <v>6003070000</v>
      </c>
      <c r="C112" s="7" t="s">
        <v>101</v>
      </c>
      <c r="D112" s="33">
        <v>7500000</v>
      </c>
    </row>
    <row r="113" spans="2:22" s="9" customFormat="1" ht="12.75" thickTop="1" x14ac:dyDescent="0.2">
      <c r="B113" s="18"/>
      <c r="C113" s="12" t="s">
        <v>78</v>
      </c>
      <c r="D113" s="42">
        <f>SUM(D112)</f>
        <v>7500000</v>
      </c>
    </row>
    <row r="114" spans="2:22" s="9" customFormat="1" ht="22.5" customHeight="1" x14ac:dyDescent="0.2">
      <c r="B114" s="18"/>
      <c r="C114" s="18" t="s">
        <v>102</v>
      </c>
      <c r="D114" s="43"/>
    </row>
    <row r="115" spans="2:22" s="9" customFormat="1" x14ac:dyDescent="0.2">
      <c r="B115" s="12">
        <v>1503000000</v>
      </c>
      <c r="C115" s="7" t="s">
        <v>103</v>
      </c>
      <c r="D115" s="13">
        <f>+(7000*560)+(12000*562)+(20000*562)</f>
        <v>21904000</v>
      </c>
    </row>
    <row r="116" spans="2:22" s="9" customFormat="1" ht="12.75" thickBot="1" x14ac:dyDescent="0.25">
      <c r="B116" s="12">
        <v>1501000000</v>
      </c>
      <c r="C116" s="44" t="s">
        <v>104</v>
      </c>
      <c r="D116" s="33">
        <v>10000000</v>
      </c>
    </row>
    <row r="117" spans="2:22" s="9" customFormat="1" ht="12.75" thickTop="1" x14ac:dyDescent="0.2">
      <c r="B117" s="18"/>
      <c r="C117" s="12" t="s">
        <v>78</v>
      </c>
      <c r="D117" s="42">
        <f>SUM(D115+D116)</f>
        <v>31904000</v>
      </c>
    </row>
    <row r="118" spans="2:22" x14ac:dyDescent="0.2">
      <c r="B118" s="5"/>
      <c r="C118" s="5"/>
      <c r="D118" s="4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2:22" s="9" customFormat="1" x14ac:dyDescent="0.2">
      <c r="B119" s="18"/>
      <c r="C119" s="18" t="s">
        <v>105</v>
      </c>
      <c r="D119" s="21"/>
    </row>
    <row r="120" spans="2:22" s="9" customFormat="1" ht="12.75" thickBot="1" x14ac:dyDescent="0.25">
      <c r="B120" s="12">
        <v>1504000000</v>
      </c>
      <c r="C120" s="7" t="s">
        <v>106</v>
      </c>
      <c r="D120" s="33">
        <f>44500000+10000000+16000000</f>
        <v>70500000</v>
      </c>
    </row>
    <row r="121" spans="2:22" s="9" customFormat="1" ht="12.75" thickTop="1" x14ac:dyDescent="0.2">
      <c r="B121" s="18"/>
      <c r="C121" s="46" t="s">
        <v>78</v>
      </c>
      <c r="D121" s="42">
        <f>SUM(D120:D120)</f>
        <v>70500000</v>
      </c>
    </row>
    <row r="122" spans="2:22" s="9" customFormat="1" x14ac:dyDescent="0.2">
      <c r="B122" s="18"/>
      <c r="C122" s="18"/>
      <c r="D122" s="47"/>
    </row>
    <row r="123" spans="2:22" s="9" customFormat="1" x14ac:dyDescent="0.2">
      <c r="B123" s="18"/>
      <c r="C123" s="18" t="s">
        <v>107</v>
      </c>
      <c r="D123" s="43"/>
    </row>
    <row r="124" spans="2:22" s="9" customFormat="1" ht="12.75" thickBot="1" x14ac:dyDescent="0.25">
      <c r="B124" s="12">
        <v>6003070000</v>
      </c>
      <c r="C124" s="7" t="s">
        <v>107</v>
      </c>
      <c r="D124" s="33">
        <v>12000000</v>
      </c>
    </row>
    <row r="125" spans="2:22" s="9" customFormat="1" ht="12.75" thickTop="1" x14ac:dyDescent="0.2">
      <c r="B125" s="18"/>
      <c r="C125" s="12" t="s">
        <v>78</v>
      </c>
      <c r="D125" s="42">
        <f>SUM(D124)</f>
        <v>12000000</v>
      </c>
    </row>
    <row r="126" spans="2:22" x14ac:dyDescent="0.2">
      <c r="B126" s="5"/>
      <c r="C126" s="5"/>
      <c r="D126" s="4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2:22" ht="22.5" customHeight="1" x14ac:dyDescent="0.25">
      <c r="B127" s="56" t="s">
        <v>108</v>
      </c>
      <c r="C127" s="56"/>
      <c r="D127" s="5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2:22" ht="12.75" x14ac:dyDescent="0.2">
      <c r="B128" s="4" t="s">
        <v>3</v>
      </c>
      <c r="C128" s="4" t="s">
        <v>4</v>
      </c>
      <c r="D128" s="4" t="s">
        <v>5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2:22" x14ac:dyDescent="0.2">
      <c r="B129" s="5"/>
      <c r="C129" s="48" t="s">
        <v>109</v>
      </c>
      <c r="D129" s="27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2:22" s="9" customFormat="1" x14ac:dyDescent="0.2">
      <c r="B130" s="12">
        <v>6007010100</v>
      </c>
      <c r="C130" s="10" t="s">
        <v>66</v>
      </c>
      <c r="D130" s="13">
        <f>600000</f>
        <v>600000</v>
      </c>
    </row>
    <row r="131" spans="2:22" s="9" customFormat="1" x14ac:dyDescent="0.2">
      <c r="B131" s="12">
        <v>6007010300</v>
      </c>
      <c r="C131" s="10" t="s">
        <v>110</v>
      </c>
      <c r="D131" s="13">
        <v>600000</v>
      </c>
    </row>
    <row r="132" spans="2:22" s="9" customFormat="1" x14ac:dyDescent="0.2">
      <c r="B132" s="12">
        <v>6007010500</v>
      </c>
      <c r="C132" s="10" t="s">
        <v>111</v>
      </c>
      <c r="D132" s="13">
        <v>500000</v>
      </c>
    </row>
    <row r="133" spans="2:22" s="9" customFormat="1" x14ac:dyDescent="0.2">
      <c r="B133" s="12">
        <v>6007010600</v>
      </c>
      <c r="C133" s="10" t="s">
        <v>112</v>
      </c>
      <c r="D133" s="13">
        <v>500000</v>
      </c>
    </row>
    <row r="134" spans="2:22" s="9" customFormat="1" x14ac:dyDescent="0.2">
      <c r="B134" s="12">
        <v>6007010700</v>
      </c>
      <c r="C134" s="10" t="s">
        <v>113</v>
      </c>
      <c r="D134" s="13">
        <v>500000</v>
      </c>
    </row>
    <row r="135" spans="2:22" s="9" customFormat="1" ht="12.75" thickBot="1" x14ac:dyDescent="0.25">
      <c r="B135" s="12">
        <v>6007010800</v>
      </c>
      <c r="C135" s="10" t="s">
        <v>114</v>
      </c>
      <c r="D135" s="33">
        <v>300000</v>
      </c>
    </row>
    <row r="136" spans="2:22" s="9" customFormat="1" ht="12.75" thickTop="1" x14ac:dyDescent="0.2">
      <c r="B136" s="18"/>
      <c r="C136" s="49" t="s">
        <v>115</v>
      </c>
      <c r="D136" s="42">
        <f>SUM(D130:D135)</f>
        <v>3000000</v>
      </c>
    </row>
    <row r="137" spans="2:22" s="9" customFormat="1" x14ac:dyDescent="0.2">
      <c r="B137" s="18"/>
      <c r="C137" s="50"/>
      <c r="D137" s="47"/>
    </row>
    <row r="138" spans="2:22" s="9" customFormat="1" x14ac:dyDescent="0.2">
      <c r="B138" s="18"/>
      <c r="C138" s="50" t="s">
        <v>116</v>
      </c>
      <c r="D138" s="51"/>
    </row>
    <row r="139" spans="2:22" s="9" customFormat="1" ht="12.75" thickBot="1" x14ac:dyDescent="0.25">
      <c r="B139" s="12">
        <v>6007200100</v>
      </c>
      <c r="C139" s="44" t="s">
        <v>66</v>
      </c>
      <c r="D139" s="33">
        <v>400000</v>
      </c>
    </row>
    <row r="140" spans="2:22" s="9" customFormat="1" ht="12.75" thickTop="1" x14ac:dyDescent="0.2">
      <c r="B140" s="18"/>
      <c r="C140" s="49" t="s">
        <v>115</v>
      </c>
      <c r="D140" s="42">
        <f>+D139</f>
        <v>400000</v>
      </c>
    </row>
    <row r="141" spans="2:22" s="9" customFormat="1" x14ac:dyDescent="0.2">
      <c r="B141" s="18"/>
      <c r="C141" s="50"/>
      <c r="D141" s="47"/>
    </row>
    <row r="142" spans="2:22" s="9" customFormat="1" x14ac:dyDescent="0.2">
      <c r="B142" s="18"/>
      <c r="C142" s="50" t="s">
        <v>117</v>
      </c>
      <c r="D142" s="51"/>
    </row>
    <row r="143" spans="2:22" s="9" customFormat="1" ht="12.75" thickBot="1" x14ac:dyDescent="0.25">
      <c r="B143" s="12">
        <v>6007200100</v>
      </c>
      <c r="C143" s="44" t="s">
        <v>66</v>
      </c>
      <c r="D143" s="33">
        <v>400000</v>
      </c>
    </row>
    <row r="144" spans="2:22" s="9" customFormat="1" ht="12.75" thickTop="1" x14ac:dyDescent="0.2">
      <c r="B144" s="18"/>
      <c r="C144" s="49" t="s">
        <v>115</v>
      </c>
      <c r="D144" s="42">
        <f>+D143</f>
        <v>400000</v>
      </c>
    </row>
    <row r="145" spans="2:4" s="9" customFormat="1" x14ac:dyDescent="0.2">
      <c r="B145" s="18"/>
      <c r="C145" s="50"/>
      <c r="D145" s="47"/>
    </row>
    <row r="146" spans="2:4" s="9" customFormat="1" x14ac:dyDescent="0.2">
      <c r="B146" s="18"/>
      <c r="C146" s="50" t="s">
        <v>118</v>
      </c>
      <c r="D146" s="51"/>
    </row>
    <row r="147" spans="2:4" s="9" customFormat="1" x14ac:dyDescent="0.2">
      <c r="B147" s="12">
        <v>6007090100</v>
      </c>
      <c r="C147" s="44" t="s">
        <v>66</v>
      </c>
      <c r="D147" s="13">
        <v>400000</v>
      </c>
    </row>
    <row r="148" spans="2:4" s="9" customFormat="1" ht="12.75" thickBot="1" x14ac:dyDescent="0.25">
      <c r="B148" s="18"/>
      <c r="C148" s="44" t="s">
        <v>119</v>
      </c>
      <c r="D148" s="33">
        <v>1500000</v>
      </c>
    </row>
    <row r="149" spans="2:4" s="9" customFormat="1" ht="12.75" thickTop="1" x14ac:dyDescent="0.2">
      <c r="B149" s="18"/>
      <c r="C149" s="49" t="s">
        <v>115</v>
      </c>
      <c r="D149" s="42">
        <f>SUM(D147:D148)</f>
        <v>1900000</v>
      </c>
    </row>
    <row r="150" spans="2:4" s="9" customFormat="1" x14ac:dyDescent="0.2">
      <c r="B150" s="18"/>
      <c r="C150" s="50"/>
      <c r="D150" s="47"/>
    </row>
    <row r="151" spans="2:4" s="9" customFormat="1" x14ac:dyDescent="0.2">
      <c r="B151" s="18"/>
      <c r="C151" s="50" t="s">
        <v>120</v>
      </c>
      <c r="D151" s="51"/>
    </row>
    <row r="152" spans="2:4" s="9" customFormat="1" ht="12.75" thickBot="1" x14ac:dyDescent="0.25">
      <c r="B152" s="12">
        <v>6007070100</v>
      </c>
      <c r="C152" s="44" t="s">
        <v>121</v>
      </c>
      <c r="D152" s="33">
        <v>400000</v>
      </c>
    </row>
    <row r="153" spans="2:4" s="9" customFormat="1" ht="12.75" thickTop="1" x14ac:dyDescent="0.2">
      <c r="B153" s="18"/>
      <c r="C153" s="49" t="s">
        <v>78</v>
      </c>
      <c r="D153" s="42">
        <f>+D152</f>
        <v>400000</v>
      </c>
    </row>
    <row r="154" spans="2:4" s="9" customFormat="1" x14ac:dyDescent="0.2">
      <c r="B154" s="18"/>
      <c r="C154" s="50"/>
      <c r="D154" s="47"/>
    </row>
    <row r="155" spans="2:4" s="9" customFormat="1" x14ac:dyDescent="0.2">
      <c r="B155" s="18"/>
      <c r="C155" s="50" t="s">
        <v>122</v>
      </c>
      <c r="D155" s="47"/>
    </row>
    <row r="156" spans="2:4" s="9" customFormat="1" ht="12.75" thickBot="1" x14ac:dyDescent="0.25">
      <c r="B156" s="12">
        <v>6007320100</v>
      </c>
      <c r="C156" s="44" t="s">
        <v>66</v>
      </c>
      <c r="D156" s="33">
        <v>200000</v>
      </c>
    </row>
    <row r="157" spans="2:4" s="9" customFormat="1" ht="12.75" thickTop="1" x14ac:dyDescent="0.2">
      <c r="B157" s="18"/>
      <c r="C157" s="49" t="s">
        <v>78</v>
      </c>
      <c r="D157" s="42">
        <f>+D156</f>
        <v>200000</v>
      </c>
    </row>
    <row r="158" spans="2:4" s="9" customFormat="1" x14ac:dyDescent="0.2">
      <c r="B158" s="18"/>
      <c r="C158" s="50"/>
      <c r="D158" s="47"/>
    </row>
    <row r="159" spans="2:4" s="9" customFormat="1" x14ac:dyDescent="0.2">
      <c r="B159" s="18"/>
      <c r="C159" s="50" t="s">
        <v>123</v>
      </c>
      <c r="D159" s="47"/>
    </row>
    <row r="160" spans="2:4" s="9" customFormat="1" x14ac:dyDescent="0.2">
      <c r="B160" s="12">
        <v>6007140100</v>
      </c>
      <c r="C160" s="44" t="s">
        <v>66</v>
      </c>
      <c r="D160" s="13">
        <v>400000</v>
      </c>
    </row>
    <row r="161" spans="2:22" s="9" customFormat="1" ht="12.75" thickBot="1" x14ac:dyDescent="0.25">
      <c r="B161" s="18"/>
      <c r="C161" s="44" t="s">
        <v>124</v>
      </c>
      <c r="D161" s="33">
        <v>600000</v>
      </c>
    </row>
    <row r="162" spans="2:22" s="9" customFormat="1" ht="12.75" thickTop="1" x14ac:dyDescent="0.2">
      <c r="B162" s="18"/>
      <c r="C162" s="49" t="s">
        <v>78</v>
      </c>
      <c r="D162" s="42">
        <f>SUM(D160:D161)</f>
        <v>1000000</v>
      </c>
    </row>
    <row r="163" spans="2:22" s="9" customFormat="1" x14ac:dyDescent="0.2">
      <c r="B163" s="18"/>
      <c r="C163" s="50"/>
      <c r="D163" s="47"/>
    </row>
    <row r="164" spans="2:22" s="9" customFormat="1" x14ac:dyDescent="0.2">
      <c r="B164" s="18"/>
      <c r="C164" s="50" t="s">
        <v>125</v>
      </c>
      <c r="D164" s="51"/>
    </row>
    <row r="165" spans="2:22" s="9" customFormat="1" x14ac:dyDescent="0.2">
      <c r="B165" s="12">
        <v>6007230100</v>
      </c>
      <c r="C165" s="44" t="s">
        <v>66</v>
      </c>
      <c r="D165" s="13">
        <v>400000</v>
      </c>
    </row>
    <row r="166" spans="2:22" s="9" customFormat="1" ht="12.75" thickBot="1" x14ac:dyDescent="0.25">
      <c r="B166" s="18"/>
      <c r="C166" s="44" t="s">
        <v>119</v>
      </c>
      <c r="D166" s="33">
        <f>2500000+200000+200000</f>
        <v>2900000</v>
      </c>
    </row>
    <row r="167" spans="2:22" s="9" customFormat="1" ht="12.75" thickTop="1" x14ac:dyDescent="0.2">
      <c r="B167" s="18"/>
      <c r="C167" s="12" t="s">
        <v>78</v>
      </c>
      <c r="D167" s="42">
        <f>SUM(D165:D166)</f>
        <v>3300000</v>
      </c>
    </row>
    <row r="168" spans="2:22" s="9" customFormat="1" x14ac:dyDescent="0.2">
      <c r="B168" s="18"/>
      <c r="C168" s="18"/>
      <c r="D168" s="47"/>
    </row>
    <row r="169" spans="2:22" s="9" customFormat="1" x14ac:dyDescent="0.2">
      <c r="B169" s="18"/>
      <c r="C169" s="50" t="s">
        <v>126</v>
      </c>
      <c r="D169" s="51"/>
    </row>
    <row r="170" spans="2:22" s="9" customFormat="1" ht="12.75" thickBot="1" x14ac:dyDescent="0.25">
      <c r="B170" s="12">
        <v>6007030100</v>
      </c>
      <c r="C170" s="44" t="s">
        <v>127</v>
      </c>
      <c r="D170" s="33">
        <v>4000000</v>
      </c>
    </row>
    <row r="171" spans="2:22" s="9" customFormat="1" ht="12.75" thickTop="1" x14ac:dyDescent="0.2">
      <c r="B171" s="18"/>
      <c r="C171" s="12" t="s">
        <v>78</v>
      </c>
      <c r="D171" s="42">
        <f>SUM(D170:D170)</f>
        <v>4000000</v>
      </c>
    </row>
    <row r="172" spans="2:22" s="9" customFormat="1" x14ac:dyDescent="0.2">
      <c r="B172" s="18"/>
      <c r="C172" s="18"/>
      <c r="D172" s="47"/>
    </row>
    <row r="173" spans="2:22" ht="15" customHeight="1" x14ac:dyDescent="0.25">
      <c r="B173" s="56" t="s">
        <v>108</v>
      </c>
      <c r="C173" s="56"/>
      <c r="D173" s="5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2:22" ht="12.75" x14ac:dyDescent="0.2">
      <c r="B174" s="4" t="s">
        <v>3</v>
      </c>
      <c r="C174" s="4" t="s">
        <v>4</v>
      </c>
      <c r="D174" s="4" t="s">
        <v>5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2:22" s="9" customFormat="1" x14ac:dyDescent="0.2">
      <c r="B175" s="18"/>
      <c r="C175" s="50" t="s">
        <v>128</v>
      </c>
      <c r="D175" s="51"/>
    </row>
    <row r="176" spans="2:22" s="9" customFormat="1" ht="12.75" thickBot="1" x14ac:dyDescent="0.25">
      <c r="B176" s="12">
        <v>6007180100</v>
      </c>
      <c r="C176" s="44" t="s">
        <v>129</v>
      </c>
      <c r="D176" s="33">
        <v>5000000</v>
      </c>
    </row>
    <row r="177" spans="2:4" s="9" customFormat="1" ht="12.75" thickTop="1" x14ac:dyDescent="0.2">
      <c r="B177" s="11"/>
      <c r="C177" s="12" t="s">
        <v>78</v>
      </c>
      <c r="D177" s="42">
        <f>4676000+324000</f>
        <v>5000000</v>
      </c>
    </row>
    <row r="178" spans="2:4" s="9" customFormat="1" x14ac:dyDescent="0.2">
      <c r="B178" s="18"/>
      <c r="C178" s="18"/>
      <c r="D178" s="47"/>
    </row>
    <row r="179" spans="2:4" s="9" customFormat="1" x14ac:dyDescent="0.2">
      <c r="B179" s="18"/>
      <c r="C179" s="18" t="s">
        <v>130</v>
      </c>
      <c r="D179" s="11"/>
    </row>
    <row r="180" spans="2:4" s="9" customFormat="1" ht="12.75" thickBot="1" x14ac:dyDescent="0.25">
      <c r="B180" s="12">
        <v>6007270100</v>
      </c>
      <c r="C180" s="44" t="s">
        <v>129</v>
      </c>
      <c r="D180" s="33">
        <v>200000</v>
      </c>
    </row>
    <row r="181" spans="2:4" s="9" customFormat="1" ht="12.75" thickTop="1" x14ac:dyDescent="0.2">
      <c r="B181" s="18"/>
      <c r="C181" s="12" t="s">
        <v>78</v>
      </c>
      <c r="D181" s="42">
        <f>SUM(D180:D180)</f>
        <v>200000</v>
      </c>
    </row>
    <row r="182" spans="2:4" s="9" customFormat="1" x14ac:dyDescent="0.2">
      <c r="B182" s="18"/>
      <c r="C182" s="18"/>
      <c r="D182" s="47"/>
    </row>
    <row r="183" spans="2:4" s="9" customFormat="1" x14ac:dyDescent="0.2">
      <c r="B183" s="18"/>
      <c r="C183" s="18" t="s">
        <v>131</v>
      </c>
      <c r="D183" s="11"/>
    </row>
    <row r="184" spans="2:4" s="9" customFormat="1" ht="12.75" thickBot="1" x14ac:dyDescent="0.25">
      <c r="B184" s="12">
        <v>6007330100</v>
      </c>
      <c r="C184" s="44" t="s">
        <v>129</v>
      </c>
      <c r="D184" s="33">
        <v>800000</v>
      </c>
    </row>
    <row r="185" spans="2:4" s="9" customFormat="1" ht="12.75" thickTop="1" x14ac:dyDescent="0.2">
      <c r="B185" s="18"/>
      <c r="C185" s="12" t="s">
        <v>78</v>
      </c>
      <c r="D185" s="42">
        <f>+D184</f>
        <v>800000</v>
      </c>
    </row>
    <row r="186" spans="2:4" s="9" customFormat="1" x14ac:dyDescent="0.2">
      <c r="B186" s="18"/>
      <c r="C186" s="18"/>
      <c r="D186" s="47"/>
    </row>
    <row r="187" spans="2:4" s="9" customFormat="1" x14ac:dyDescent="0.2">
      <c r="B187" s="18"/>
      <c r="C187" s="18" t="s">
        <v>132</v>
      </c>
      <c r="D187" s="47"/>
    </row>
    <row r="188" spans="2:4" s="9" customFormat="1" x14ac:dyDescent="0.2">
      <c r="B188" s="12">
        <v>6007250100</v>
      </c>
      <c r="C188" s="44" t="s">
        <v>129</v>
      </c>
      <c r="D188" s="13">
        <v>800000</v>
      </c>
    </row>
    <row r="189" spans="2:4" s="9" customFormat="1" ht="12.75" thickBot="1" x14ac:dyDescent="0.25">
      <c r="B189" s="18"/>
      <c r="C189" s="44" t="s">
        <v>119</v>
      </c>
      <c r="D189" s="33">
        <f>+D21</f>
        <v>5620000</v>
      </c>
    </row>
    <row r="190" spans="2:4" s="9" customFormat="1" ht="12.75" thickTop="1" x14ac:dyDescent="0.2">
      <c r="B190" s="18"/>
      <c r="C190" s="12" t="s">
        <v>78</v>
      </c>
      <c r="D190" s="42">
        <f>SUM(D188:D189)</f>
        <v>6420000</v>
      </c>
    </row>
    <row r="191" spans="2:4" s="9" customFormat="1" x14ac:dyDescent="0.2">
      <c r="B191" s="18"/>
      <c r="C191" s="18"/>
      <c r="D191" s="47"/>
    </row>
    <row r="192" spans="2:4" s="9" customFormat="1" x14ac:dyDescent="0.2">
      <c r="B192" s="18"/>
      <c r="C192" s="18" t="s">
        <v>133</v>
      </c>
      <c r="D192" s="47"/>
    </row>
    <row r="193" spans="2:4" s="9" customFormat="1" ht="12.75" thickBot="1" x14ac:dyDescent="0.25">
      <c r="B193" s="12">
        <v>6007190000</v>
      </c>
      <c r="C193" s="44" t="s">
        <v>129</v>
      </c>
      <c r="D193" s="33">
        <v>400000</v>
      </c>
    </row>
    <row r="194" spans="2:4" s="9" customFormat="1" ht="12.75" thickTop="1" x14ac:dyDescent="0.2">
      <c r="B194" s="18"/>
      <c r="C194" s="12" t="s">
        <v>78</v>
      </c>
      <c r="D194" s="42">
        <f>+D193</f>
        <v>400000</v>
      </c>
    </row>
    <row r="195" spans="2:4" s="9" customFormat="1" x14ac:dyDescent="0.2">
      <c r="B195" s="18"/>
      <c r="C195" s="18"/>
      <c r="D195" s="47"/>
    </row>
    <row r="196" spans="2:4" s="9" customFormat="1" x14ac:dyDescent="0.2">
      <c r="B196" s="18"/>
      <c r="C196" s="18" t="s">
        <v>134</v>
      </c>
      <c r="D196" s="47"/>
    </row>
    <row r="197" spans="2:4" s="9" customFormat="1" ht="12.75" thickBot="1" x14ac:dyDescent="0.25">
      <c r="B197" s="12">
        <v>6007340100</v>
      </c>
      <c r="C197" s="44" t="s">
        <v>135</v>
      </c>
      <c r="D197" s="33">
        <v>2000000</v>
      </c>
    </row>
    <row r="198" spans="2:4" s="9" customFormat="1" ht="12.75" thickTop="1" x14ac:dyDescent="0.2">
      <c r="B198" s="18"/>
      <c r="C198" s="12" t="s">
        <v>78</v>
      </c>
      <c r="D198" s="42">
        <f>+D197</f>
        <v>2000000</v>
      </c>
    </row>
    <row r="199" spans="2:4" s="9" customFormat="1" x14ac:dyDescent="0.2">
      <c r="B199" s="18"/>
      <c r="C199" s="18"/>
      <c r="D199" s="47"/>
    </row>
    <row r="200" spans="2:4" s="9" customFormat="1" x14ac:dyDescent="0.2">
      <c r="B200" s="18"/>
      <c r="C200" s="18" t="s">
        <v>136</v>
      </c>
      <c r="D200" s="47"/>
    </row>
    <row r="201" spans="2:4" s="9" customFormat="1" ht="12.75" thickBot="1" x14ac:dyDescent="0.25">
      <c r="B201" s="12">
        <v>6007190000</v>
      </c>
      <c r="C201" s="44" t="s">
        <v>129</v>
      </c>
      <c r="D201" s="33">
        <v>400000</v>
      </c>
    </row>
    <row r="202" spans="2:4" s="9" customFormat="1" ht="12.75" thickTop="1" x14ac:dyDescent="0.2">
      <c r="B202" s="18"/>
      <c r="C202" s="12" t="s">
        <v>78</v>
      </c>
      <c r="D202" s="42">
        <f>+D201</f>
        <v>400000</v>
      </c>
    </row>
    <row r="203" spans="2:4" s="9" customFormat="1" x14ac:dyDescent="0.2">
      <c r="B203" s="18"/>
      <c r="C203" s="18"/>
      <c r="D203" s="47"/>
    </row>
    <row r="204" spans="2:4" s="9" customFormat="1" x14ac:dyDescent="0.2">
      <c r="B204" s="18"/>
      <c r="C204" s="18" t="s">
        <v>137</v>
      </c>
      <c r="D204" s="47"/>
    </row>
    <row r="205" spans="2:4" s="9" customFormat="1" ht="12.75" thickBot="1" x14ac:dyDescent="0.25">
      <c r="B205" s="12">
        <v>6007190000</v>
      </c>
      <c r="C205" s="44" t="s">
        <v>129</v>
      </c>
      <c r="D205" s="33">
        <v>400000</v>
      </c>
    </row>
    <row r="206" spans="2:4" s="9" customFormat="1" ht="12.75" thickTop="1" x14ac:dyDescent="0.2">
      <c r="B206" s="18"/>
      <c r="C206" s="12" t="s">
        <v>78</v>
      </c>
      <c r="D206" s="42">
        <f>+D205</f>
        <v>400000</v>
      </c>
    </row>
    <row r="207" spans="2:4" s="9" customFormat="1" x14ac:dyDescent="0.2">
      <c r="B207" s="18"/>
      <c r="C207" s="18"/>
      <c r="D207" s="47"/>
    </row>
    <row r="208" spans="2:4" s="9" customFormat="1" x14ac:dyDescent="0.2">
      <c r="B208" s="18"/>
      <c r="C208" s="18" t="s">
        <v>138</v>
      </c>
      <c r="D208" s="47"/>
    </row>
    <row r="209" spans="2:4" s="9" customFormat="1" ht="12.75" thickBot="1" x14ac:dyDescent="0.25">
      <c r="B209" s="12">
        <v>6007190000</v>
      </c>
      <c r="C209" s="44" t="s">
        <v>129</v>
      </c>
      <c r="D209" s="33">
        <v>200000</v>
      </c>
    </row>
    <row r="210" spans="2:4" s="9" customFormat="1" ht="12.75" thickTop="1" x14ac:dyDescent="0.2">
      <c r="B210" s="18"/>
      <c r="C210" s="12" t="s">
        <v>78</v>
      </c>
      <c r="D210" s="42">
        <f>+D209</f>
        <v>200000</v>
      </c>
    </row>
    <row r="211" spans="2:4" s="9" customFormat="1" x14ac:dyDescent="0.2">
      <c r="B211" s="18"/>
      <c r="C211" s="18"/>
      <c r="D211" s="47"/>
    </row>
    <row r="212" spans="2:4" s="9" customFormat="1" x14ac:dyDescent="0.2">
      <c r="B212" s="18"/>
      <c r="C212" s="18" t="s">
        <v>139</v>
      </c>
      <c r="D212" s="47"/>
    </row>
    <row r="213" spans="2:4" s="9" customFormat="1" x14ac:dyDescent="0.2">
      <c r="B213" s="12">
        <v>6007190000</v>
      </c>
      <c r="C213" s="44" t="s">
        <v>129</v>
      </c>
      <c r="D213" s="13">
        <v>400000</v>
      </c>
    </row>
    <row r="214" spans="2:4" s="9" customFormat="1" ht="12.75" thickBot="1" x14ac:dyDescent="0.25">
      <c r="B214" s="18"/>
      <c r="C214" s="44" t="s">
        <v>124</v>
      </c>
      <c r="D214" s="33">
        <v>1000000</v>
      </c>
    </row>
    <row r="215" spans="2:4" s="9" customFormat="1" ht="12.75" thickTop="1" x14ac:dyDescent="0.2">
      <c r="B215" s="18"/>
      <c r="C215" s="12" t="s">
        <v>78</v>
      </c>
      <c r="D215" s="42">
        <f>SUM(D213:D214)</f>
        <v>1400000</v>
      </c>
    </row>
    <row r="216" spans="2:4" s="9" customFormat="1" x14ac:dyDescent="0.2">
      <c r="B216" s="18"/>
      <c r="C216" s="18"/>
      <c r="D216" s="47"/>
    </row>
    <row r="217" spans="2:4" s="9" customFormat="1" x14ac:dyDescent="0.2">
      <c r="B217" s="18"/>
      <c r="C217" s="18"/>
      <c r="D217" s="47"/>
    </row>
    <row r="218" spans="2:4" s="9" customFormat="1" x14ac:dyDescent="0.2">
      <c r="B218" s="18"/>
      <c r="C218" s="18"/>
      <c r="D218" s="47"/>
    </row>
    <row r="219" spans="2:4" s="9" customFormat="1" ht="12.75" thickBot="1" x14ac:dyDescent="0.25">
      <c r="B219" s="18"/>
      <c r="C219" s="12" t="s">
        <v>140</v>
      </c>
      <c r="D219" s="52">
        <f>+D215+D210+D206+D202+D198+D194+D190+D185+D181+D177+D171+D167+D162+D157+D153+D149+D144+D140+D136</f>
        <v>31820000</v>
      </c>
    </row>
    <row r="220" spans="2:4" s="9" customFormat="1" ht="12.75" thickTop="1" x14ac:dyDescent="0.2">
      <c r="B220" s="18"/>
      <c r="C220" s="12" t="s">
        <v>141</v>
      </c>
      <c r="D220" s="42">
        <f>+D219+D125+D121+D113+D110+D104+D85+D45+D117</f>
        <v>1090534321.5640364</v>
      </c>
    </row>
    <row r="221" spans="2:4" s="9" customFormat="1" x14ac:dyDescent="0.2">
      <c r="B221" s="18"/>
      <c r="C221" s="18"/>
      <c r="D221" s="47"/>
    </row>
    <row r="222" spans="2:4" s="9" customFormat="1" x14ac:dyDescent="0.2">
      <c r="B222" s="18"/>
      <c r="C222" s="12" t="s">
        <v>30</v>
      </c>
      <c r="D222" s="53">
        <f>+D31</f>
        <v>1090534321.5633333</v>
      </c>
    </row>
    <row r="223" spans="2:4" s="9" customFormat="1" x14ac:dyDescent="0.2">
      <c r="C223" s="12" t="s">
        <v>141</v>
      </c>
      <c r="D223" s="53">
        <f>+D220</f>
        <v>1090534321.5640364</v>
      </c>
    </row>
    <row r="224" spans="2:4" ht="12.75" x14ac:dyDescent="0.2">
      <c r="D224" s="54"/>
    </row>
  </sheetData>
  <mergeCells count="6">
    <mergeCell ref="B173:D173"/>
    <mergeCell ref="B1:D1"/>
    <mergeCell ref="B2:D2"/>
    <mergeCell ref="B4:D4"/>
    <mergeCell ref="B34:D34"/>
    <mergeCell ref="B127:D1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2021-10-08T15:38:26Z</dcterms:created>
  <dcterms:modified xsi:type="dcterms:W3CDTF">2021-10-08T23:22:50Z</dcterms:modified>
</cp:coreProperties>
</file>